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fn001\Downloads\KIP\Pemilihan\Outsorcing\"/>
    </mc:Choice>
  </mc:AlternateContent>
  <xr:revisionPtr revIDLastSave="0" documentId="13_ncr:1_{57034617-660D-4499-B3A6-09021DCA0E5B}" xr6:coauthVersionLast="47" xr6:coauthVersionMax="47" xr10:uidLastSave="{00000000-0000-0000-0000-000000000000}"/>
  <workbookProtection workbookAlgorithmName="SHA-512" workbookHashValue="CQDzDqdFo0xvnKgf6LHikRbyXLEh7SOhWNaPiVkVcf1BPkwXMmQZgN6HJNwJTWJbb0pZv3e0BVfQh8+33BP77Q==" workbookSaltValue="v8SH18YwviH43Qr07q4GAw==" workbookSpinCount="100000" lockStructure="1"/>
  <bookViews>
    <workbookView xWindow="-120" yWindow="-120" windowWidth="20730" windowHeight="11040" firstSheet="2" activeTab="2" xr2:uid="{00000000-000D-0000-FFFF-FFFF00000000}"/>
  </bookViews>
  <sheets>
    <sheet name="2025 Indikatif" sheetId="2" state="hidden" r:id="rId1"/>
    <sheet name="Gaji Existing" sheetId="3" state="hidden" r:id="rId2"/>
    <sheet name="Rekap" sheetId="9" r:id="rId3"/>
    <sheet name="Personil" sheetId="8" r:id="rId4"/>
    <sheet name="Perlengkapan Kerja" sheetId="11" r:id="rId5"/>
    <sheet name="Kebersihan" sheetId="6" r:id="rId6"/>
    <sheet name="Sheet1" sheetId="1" state="hidden" r:id="rId7"/>
    <sheet name="Sheet2" sheetId="12" r:id="rId8"/>
  </sheets>
  <definedNames>
    <definedName name="_xlnm.Print_Area" localSheetId="5">Kebersihan!$A$1:$I$83</definedName>
    <definedName name="_xlnm.Print_Area" localSheetId="4">'Perlengkapan Kerja'!$A$1:$I$24</definedName>
    <definedName name="_xlnm.Print_Area" localSheetId="3">Personil!$A$1:$N$19</definedName>
    <definedName name="_xlnm.Print_Area" localSheetId="2">Rekap!$A$1:$D$40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1" l="1"/>
  <c r="G6" i="11"/>
  <c r="D20" i="9" s="1"/>
  <c r="E20" i="9" s="1"/>
  <c r="F20" i="9" s="1"/>
  <c r="G7" i="11"/>
  <c r="D21" i="9" s="1"/>
  <c r="E21" i="9" s="1"/>
  <c r="F21" i="9" s="1"/>
  <c r="G8" i="11"/>
  <c r="D22" i="9" s="1"/>
  <c r="G9" i="11"/>
  <c r="G10" i="11"/>
  <c r="G11" i="11"/>
  <c r="D25" i="9" s="1"/>
  <c r="G12" i="11"/>
  <c r="D26" i="9" s="1"/>
  <c r="E26" i="9" s="1"/>
  <c r="F26" i="9" s="1"/>
  <c r="G13" i="11"/>
  <c r="G14" i="11"/>
  <c r="G15" i="11"/>
  <c r="D29" i="9" s="1"/>
  <c r="E29" i="9" s="1"/>
  <c r="F29" i="9" s="1"/>
  <c r="G4" i="11"/>
  <c r="D18" i="9" s="1"/>
  <c r="H8" i="8"/>
  <c r="H9" i="8"/>
  <c r="H10" i="8"/>
  <c r="H11" i="8"/>
  <c r="H12" i="8"/>
  <c r="H13" i="8"/>
  <c r="H14" i="8"/>
  <c r="H15" i="8"/>
  <c r="H16" i="8"/>
  <c r="H17" i="8"/>
  <c r="H7" i="8"/>
  <c r="D28" i="9"/>
  <c r="E28" i="9" s="1"/>
  <c r="F28" i="9" s="1"/>
  <c r="D27" i="9"/>
  <c r="E27" i="9" s="1"/>
  <c r="D24" i="9"/>
  <c r="E24" i="9" s="1"/>
  <c r="D23" i="9"/>
  <c r="E23" i="9" s="1"/>
  <c r="F23" i="9" s="1"/>
  <c r="D19" i="9"/>
  <c r="D30" i="9" l="1"/>
  <c r="E18" i="9"/>
  <c r="F18" i="9" s="1"/>
  <c r="E22" i="9"/>
  <c r="F22" i="9" s="1"/>
  <c r="F27" i="9"/>
  <c r="E25" i="9"/>
  <c r="F25" i="9" s="1"/>
  <c r="E19" i="9"/>
  <c r="F19" i="9" s="1"/>
  <c r="F24" i="9"/>
  <c r="G16" i="11"/>
  <c r="F80" i="6"/>
  <c r="F64" i="6"/>
  <c r="F30" i="9" l="1"/>
  <c r="E30" i="9"/>
  <c r="H80" i="6"/>
  <c r="I80" i="6"/>
  <c r="H64" i="6"/>
  <c r="I64" i="6"/>
  <c r="F81" i="6" l="1"/>
  <c r="F79" i="6"/>
  <c r="D49" i="6"/>
  <c r="F49" i="6" s="1"/>
  <c r="I49" i="6" s="1"/>
  <c r="F48" i="6"/>
  <c r="I48" i="6" s="1"/>
  <c r="J10" i="8"/>
  <c r="H79" i="6" l="1"/>
  <c r="I79" i="6"/>
  <c r="H81" i="6"/>
  <c r="I81" i="6"/>
  <c r="H49" i="6"/>
  <c r="H48" i="6"/>
  <c r="F10" i="8" l="1"/>
  <c r="G10" i="8"/>
  <c r="I10" i="8"/>
  <c r="J7" i="8"/>
  <c r="J8" i="8"/>
  <c r="J9" i="8"/>
  <c r="J11" i="8"/>
  <c r="J12" i="8"/>
  <c r="J13" i="8"/>
  <c r="J14" i="8"/>
  <c r="J15" i="8"/>
  <c r="J16" i="8"/>
  <c r="J17" i="8"/>
  <c r="J6" i="8"/>
  <c r="I7" i="8"/>
  <c r="I8" i="8"/>
  <c r="I9" i="8"/>
  <c r="I11" i="8"/>
  <c r="I12" i="8"/>
  <c r="I13" i="8"/>
  <c r="I14" i="8"/>
  <c r="I15" i="8"/>
  <c r="I16" i="8"/>
  <c r="I17" i="8"/>
  <c r="I6" i="8"/>
  <c r="G7" i="8"/>
  <c r="G8" i="8"/>
  <c r="G9" i="8"/>
  <c r="G11" i="8"/>
  <c r="G12" i="8"/>
  <c r="G13" i="8"/>
  <c r="G14" i="8"/>
  <c r="G15" i="8"/>
  <c r="G16" i="8"/>
  <c r="G17" i="8"/>
  <c r="G6" i="8"/>
  <c r="F7" i="8"/>
  <c r="F8" i="8"/>
  <c r="F9" i="8"/>
  <c r="F11" i="8"/>
  <c r="F12" i="8"/>
  <c r="F13" i="8"/>
  <c r="F14" i="8"/>
  <c r="F15" i="8"/>
  <c r="F16" i="8"/>
  <c r="F17" i="8"/>
  <c r="F6" i="8"/>
  <c r="K9" i="8" l="1"/>
  <c r="L9" i="8" s="1"/>
  <c r="K10" i="8"/>
  <c r="L10" i="8" s="1"/>
  <c r="F78" i="6"/>
  <c r="F77" i="6"/>
  <c r="F76" i="6"/>
  <c r="F75" i="6"/>
  <c r="H75" i="6" s="1"/>
  <c r="F74" i="6"/>
  <c r="F71" i="6"/>
  <c r="F70" i="6"/>
  <c r="F69" i="6"/>
  <c r="I69" i="6" s="1"/>
  <c r="F68" i="6"/>
  <c r="I68" i="6" s="1"/>
  <c r="F67" i="6"/>
  <c r="I67" i="6" s="1"/>
  <c r="F66" i="6"/>
  <c r="I66" i="6" s="1"/>
  <c r="F65" i="6"/>
  <c r="I65" i="6" s="1"/>
  <c r="F63" i="6"/>
  <c r="I63" i="6" s="1"/>
  <c r="F62" i="6"/>
  <c r="I62" i="6" s="1"/>
  <c r="F61" i="6"/>
  <c r="I61" i="6" s="1"/>
  <c r="F60" i="6"/>
  <c r="F59" i="6"/>
  <c r="I59" i="6" s="1"/>
  <c r="F58" i="6"/>
  <c r="I58" i="6" s="1"/>
  <c r="F57" i="6"/>
  <c r="I57" i="6" s="1"/>
  <c r="F56" i="6"/>
  <c r="F55" i="6"/>
  <c r="I55" i="6" s="1"/>
  <c r="F54" i="6"/>
  <c r="I54" i="6" s="1"/>
  <c r="F53" i="6"/>
  <c r="I53" i="6" s="1"/>
  <c r="F52" i="6"/>
  <c r="F51" i="6"/>
  <c r="I51" i="6" s="1"/>
  <c r="F50" i="6"/>
  <c r="I50" i="6" s="1"/>
  <c r="D47" i="6"/>
  <c r="F47" i="6" s="1"/>
  <c r="I47" i="6" s="1"/>
  <c r="F46" i="6"/>
  <c r="I46" i="6" s="1"/>
  <c r="F45" i="6"/>
  <c r="I45" i="6" s="1"/>
  <c r="F44" i="6"/>
  <c r="I44" i="6" s="1"/>
  <c r="F41" i="6"/>
  <c r="I41" i="6" s="1"/>
  <c r="F40" i="6"/>
  <c r="F39" i="6"/>
  <c r="I39" i="6" s="1"/>
  <c r="F38" i="6"/>
  <c r="F37" i="6"/>
  <c r="I37" i="6" s="1"/>
  <c r="F36" i="6"/>
  <c r="F35" i="6"/>
  <c r="F34" i="6"/>
  <c r="F33" i="6"/>
  <c r="I33" i="6" s="1"/>
  <c r="F32" i="6"/>
  <c r="F31" i="6"/>
  <c r="I31" i="6" s="1"/>
  <c r="F30" i="6"/>
  <c r="I30" i="6" s="1"/>
  <c r="F29" i="6"/>
  <c r="F28" i="6"/>
  <c r="F27" i="6"/>
  <c r="F26" i="6"/>
  <c r="I26" i="6" s="1"/>
  <c r="F25" i="6"/>
  <c r="F24" i="6"/>
  <c r="F23" i="6"/>
  <c r="F22" i="6"/>
  <c r="F21" i="6"/>
  <c r="I21" i="6" s="1"/>
  <c r="F20" i="6"/>
  <c r="F19" i="6"/>
  <c r="F18" i="6"/>
  <c r="I18" i="6" s="1"/>
  <c r="F17" i="6"/>
  <c r="F16" i="6"/>
  <c r="F15" i="6"/>
  <c r="I15" i="6" s="1"/>
  <c r="F14" i="6"/>
  <c r="F13" i="6"/>
  <c r="F12" i="6"/>
  <c r="F11" i="6"/>
  <c r="F10" i="6"/>
  <c r="F9" i="6"/>
  <c r="F8" i="6"/>
  <c r="F7" i="6"/>
  <c r="F6" i="6"/>
  <c r="I6" i="6" s="1"/>
  <c r="F5" i="6"/>
  <c r="F4" i="6"/>
  <c r="H10" i="6" l="1"/>
  <c r="I10" i="6"/>
  <c r="H35" i="6"/>
  <c r="I35" i="6"/>
  <c r="H4" i="6"/>
  <c r="I4" i="6"/>
  <c r="H29" i="6"/>
  <c r="I29" i="6"/>
  <c r="H76" i="6"/>
  <c r="I76" i="6"/>
  <c r="H34" i="6"/>
  <c r="I34" i="6"/>
  <c r="H19" i="6"/>
  <c r="I19" i="6"/>
  <c r="H28" i="6"/>
  <c r="I28" i="6"/>
  <c r="I75" i="6"/>
  <c r="H13" i="6"/>
  <c r="I13" i="6"/>
  <c r="H14" i="6"/>
  <c r="I14" i="6"/>
  <c r="H38" i="6"/>
  <c r="I38" i="6"/>
  <c r="H77" i="6"/>
  <c r="I77" i="6"/>
  <c r="H27" i="6"/>
  <c r="I27" i="6"/>
  <c r="H74" i="6"/>
  <c r="I74" i="6"/>
  <c r="H20" i="6"/>
  <c r="I20" i="6"/>
  <c r="H36" i="6"/>
  <c r="I36" i="6"/>
  <c r="H5" i="6"/>
  <c r="I5" i="6"/>
  <c r="H78" i="6"/>
  <c r="I78" i="6"/>
  <c r="H11" i="6"/>
  <c r="I11" i="6"/>
  <c r="H56" i="6"/>
  <c r="I56" i="6"/>
  <c r="H22" i="6"/>
  <c r="I22" i="6"/>
  <c r="H16" i="6"/>
  <c r="I16" i="6"/>
  <c r="H24" i="6"/>
  <c r="I24" i="6"/>
  <c r="H32" i="6"/>
  <c r="I32" i="6"/>
  <c r="H40" i="6"/>
  <c r="I40" i="6"/>
  <c r="H52" i="6"/>
  <c r="I52" i="6"/>
  <c r="H60" i="6"/>
  <c r="I60" i="6"/>
  <c r="H71" i="6"/>
  <c r="I71" i="6"/>
  <c r="H12" i="6"/>
  <c r="I12" i="6"/>
  <c r="H7" i="6"/>
  <c r="I7" i="6"/>
  <c r="H23" i="6"/>
  <c r="I23" i="6"/>
  <c r="H8" i="6"/>
  <c r="I8" i="6"/>
  <c r="H9" i="6"/>
  <c r="I9" i="6"/>
  <c r="H17" i="6"/>
  <c r="I17" i="6"/>
  <c r="H25" i="6"/>
  <c r="I25" i="6"/>
  <c r="H70" i="6"/>
  <c r="I70" i="6"/>
  <c r="H45" i="6"/>
  <c r="H37" i="6"/>
  <c r="H44" i="6"/>
  <c r="H50" i="6"/>
  <c r="H18" i="6"/>
  <c r="H65" i="6"/>
  <c r="H6" i="6"/>
  <c r="H15" i="6"/>
  <c r="H41" i="6"/>
  <c r="H47" i="6"/>
  <c r="H53" i="6"/>
  <c r="H57" i="6"/>
  <c r="H54" i="6"/>
  <c r="H51" i="6"/>
  <c r="H46" i="6"/>
  <c r="H58" i="6"/>
  <c r="H62" i="6"/>
  <c r="H39" i="6"/>
  <c r="H55" i="6"/>
  <c r="H59" i="6"/>
  <c r="H63" i="6"/>
  <c r="H61" i="6"/>
  <c r="H68" i="6"/>
  <c r="H67" i="6"/>
  <c r="H69" i="6"/>
  <c r="H33" i="6"/>
  <c r="H30" i="6"/>
  <c r="H66" i="6"/>
  <c r="H21" i="6"/>
  <c r="H26" i="6"/>
  <c r="H31" i="6"/>
  <c r="M10" i="8"/>
  <c r="N10" i="8" s="1"/>
  <c r="D8" i="9" s="1"/>
  <c r="H82" i="6" l="1"/>
  <c r="I82" i="6"/>
  <c r="D35" i="9" s="1"/>
  <c r="E35" i="9" s="1"/>
  <c r="F35" i="9" s="1"/>
  <c r="I72" i="6"/>
  <c r="D34" i="9" s="1"/>
  <c r="E34" i="9" s="1"/>
  <c r="F34" i="9" s="1"/>
  <c r="E8" i="9"/>
  <c r="F8" i="9" s="1"/>
  <c r="I42" i="6"/>
  <c r="D33" i="9" s="1"/>
  <c r="H42" i="6"/>
  <c r="H72" i="6"/>
  <c r="E33" i="9" l="1"/>
  <c r="E36" i="9" s="1"/>
  <c r="D36" i="9"/>
  <c r="I83" i="6"/>
  <c r="H83" i="6"/>
  <c r="F36" i="9" l="1"/>
  <c r="F33" i="9"/>
  <c r="M9" i="8"/>
  <c r="N9" i="8" s="1"/>
  <c r="D7" i="9" s="1"/>
  <c r="K16" i="8"/>
  <c r="K7" i="8"/>
  <c r="L7" i="8" s="1"/>
  <c r="K15" i="8"/>
  <c r="L15" i="8" s="1"/>
  <c r="K8" i="8"/>
  <c r="L8" i="8" s="1"/>
  <c r="K17" i="8"/>
  <c r="L17" i="8" s="1"/>
  <c r="K13" i="8"/>
  <c r="L13" i="8" s="1"/>
  <c r="K11" i="8"/>
  <c r="L11" i="8" s="1"/>
  <c r="K12" i="8"/>
  <c r="L12" i="8" s="1"/>
  <c r="K14" i="8"/>
  <c r="L14" i="8" s="1"/>
  <c r="K6" i="8"/>
  <c r="L6" i="8" s="1"/>
  <c r="M16" i="8" l="1"/>
  <c r="N16" i="8" s="1"/>
  <c r="D14" i="9" s="1"/>
  <c r="E14" i="9" s="1"/>
  <c r="F14" i="9" s="1"/>
  <c r="L16" i="8"/>
  <c r="E7" i="9"/>
  <c r="F7" i="9" s="1"/>
  <c r="M17" i="8"/>
  <c r="N17" i="8" s="1"/>
  <c r="D15" i="9" s="1"/>
  <c r="M6" i="8"/>
  <c r="N6" i="8" s="1"/>
  <c r="D4" i="9" s="1"/>
  <c r="E4" i="9" s="1"/>
  <c r="F4" i="9" s="1"/>
  <c r="M15" i="8"/>
  <c r="N15" i="8" s="1"/>
  <c r="D13" i="9" s="1"/>
  <c r="M11" i="8"/>
  <c r="N11" i="8" s="1"/>
  <c r="D9" i="9" s="1"/>
  <c r="M7" i="8"/>
  <c r="N7" i="8" s="1"/>
  <c r="D5" i="9" s="1"/>
  <c r="M8" i="8"/>
  <c r="N8" i="8" s="1"/>
  <c r="D6" i="9" s="1"/>
  <c r="E6" i="9" s="1"/>
  <c r="F6" i="9" s="1"/>
  <c r="M14" i="8"/>
  <c r="N14" i="8" s="1"/>
  <c r="D12" i="9" s="1"/>
  <c r="E12" i="9" s="1"/>
  <c r="F12" i="9" s="1"/>
  <c r="M12" i="8"/>
  <c r="N12" i="8" s="1"/>
  <c r="D10" i="9" s="1"/>
  <c r="M13" i="8"/>
  <c r="N13" i="8" s="1"/>
  <c r="D11" i="9" s="1"/>
  <c r="E13" i="9" l="1"/>
  <c r="F13" i="9" s="1"/>
  <c r="E15" i="9"/>
  <c r="F15" i="9" s="1"/>
  <c r="E10" i="9"/>
  <c r="F10" i="9" s="1"/>
  <c r="E9" i="9"/>
  <c r="F9" i="9" s="1"/>
  <c r="E11" i="9"/>
  <c r="F11" i="9" s="1"/>
  <c r="E5" i="9"/>
  <c r="D16" i="9"/>
  <c r="D38" i="9" s="1"/>
  <c r="N18" i="8"/>
  <c r="M18" i="8"/>
  <c r="C18" i="8"/>
  <c r="E16" i="9" l="1"/>
  <c r="F16" i="9" s="1"/>
  <c r="E37" i="9"/>
  <c r="F37" i="9" s="1"/>
  <c r="F5" i="9"/>
  <c r="Y4" i="3"/>
  <c r="E5" i="3"/>
  <c r="G5" i="3"/>
  <c r="Y5" i="3"/>
  <c r="E6" i="3"/>
  <c r="G6" i="3" s="1"/>
  <c r="E7" i="3"/>
  <c r="G7" i="3" s="1"/>
  <c r="E8" i="3"/>
  <c r="G8" i="3" s="1"/>
  <c r="E9" i="3"/>
  <c r="G9" i="3" s="1"/>
  <c r="T9" i="3"/>
  <c r="U9" i="3"/>
  <c r="V9" i="3"/>
  <c r="E10" i="3"/>
  <c r="G10" i="3" s="1"/>
  <c r="T10" i="3"/>
  <c r="U10" i="3" s="1"/>
  <c r="E11" i="3"/>
  <c r="G11" i="3" s="1"/>
  <c r="T11" i="3"/>
  <c r="U11" i="3" s="1"/>
  <c r="X11" i="3"/>
  <c r="E12" i="3"/>
  <c r="G12" i="3" s="1"/>
  <c r="T12" i="3"/>
  <c r="U12" i="3" s="1"/>
  <c r="X12" i="3"/>
  <c r="E13" i="3"/>
  <c r="G13" i="3"/>
  <c r="T13" i="3"/>
  <c r="U13" i="3" s="1"/>
  <c r="X13" i="3"/>
  <c r="E14" i="3"/>
  <c r="G14" i="3" s="1"/>
  <c r="T14" i="3"/>
  <c r="V14" i="3" s="1"/>
  <c r="T15" i="3"/>
  <c r="U15" i="3" s="1"/>
  <c r="X15" i="3"/>
  <c r="T16" i="3"/>
  <c r="U16" i="3" s="1"/>
  <c r="X16" i="3"/>
  <c r="E17" i="3"/>
  <c r="F17" i="3"/>
  <c r="G17" i="3" s="1"/>
  <c r="T17" i="3"/>
  <c r="U17" i="3" s="1"/>
  <c r="X17" i="3"/>
  <c r="E18" i="3"/>
  <c r="F18" i="3"/>
  <c r="G18" i="3" s="1"/>
  <c r="K18" i="3"/>
  <c r="L18" i="3"/>
  <c r="M18" i="3"/>
  <c r="U18" i="3"/>
  <c r="V18" i="3"/>
  <c r="E19" i="3"/>
  <c r="F19" i="3"/>
  <c r="E20" i="3"/>
  <c r="G20" i="3" s="1"/>
  <c r="F20" i="3"/>
  <c r="T20" i="3"/>
  <c r="E21" i="3"/>
  <c r="G21" i="3" s="1"/>
  <c r="F21" i="3"/>
  <c r="T21" i="3"/>
  <c r="E22" i="3"/>
  <c r="G22" i="3" s="1"/>
  <c r="F22" i="3"/>
  <c r="T22" i="3"/>
  <c r="E23" i="3"/>
  <c r="G23" i="3" s="1"/>
  <c r="F23" i="3"/>
  <c r="K23" i="3"/>
  <c r="K25" i="3" s="1"/>
  <c r="E24" i="3"/>
  <c r="G24" i="3" s="1"/>
  <c r="F24" i="3"/>
  <c r="S24" i="3"/>
  <c r="U25" i="3" s="1"/>
  <c r="E25" i="3"/>
  <c r="F25" i="3"/>
  <c r="E26" i="3"/>
  <c r="G26" i="3" s="1"/>
  <c r="F26" i="3"/>
  <c r="C28" i="3"/>
  <c r="E28" i="3" s="1"/>
  <c r="G28" i="3" s="1"/>
  <c r="F28" i="3"/>
  <c r="U28" i="3"/>
  <c r="C29" i="3"/>
  <c r="E29" i="3" s="1"/>
  <c r="G29" i="3" s="1"/>
  <c r="F29" i="3"/>
  <c r="C30" i="3"/>
  <c r="E30" i="3" s="1"/>
  <c r="G30" i="3" s="1"/>
  <c r="F30" i="3"/>
  <c r="C31" i="3"/>
  <c r="E31" i="3" s="1"/>
  <c r="G31" i="3" s="1"/>
  <c r="F31" i="3"/>
  <c r="C32" i="3"/>
  <c r="E32" i="3" s="1"/>
  <c r="G32" i="3" s="1"/>
  <c r="F32" i="3"/>
  <c r="K32" i="3"/>
  <c r="C33" i="3"/>
  <c r="E33" i="3" s="1"/>
  <c r="G33" i="3" s="1"/>
  <c r="F33" i="3"/>
  <c r="C34" i="3"/>
  <c r="E34" i="3"/>
  <c r="F34" i="3"/>
  <c r="C35" i="3"/>
  <c r="E35" i="3" s="1"/>
  <c r="G35" i="3" s="1"/>
  <c r="F35" i="3"/>
  <c r="C36" i="3"/>
  <c r="E36" i="3" s="1"/>
  <c r="F36" i="3"/>
  <c r="C37" i="3"/>
  <c r="E37" i="3" s="1"/>
  <c r="G37" i="3" s="1"/>
  <c r="F37" i="3"/>
  <c r="K38" i="3"/>
  <c r="C39" i="3"/>
  <c r="E39" i="3" s="1"/>
  <c r="G39" i="3" s="1"/>
  <c r="F39" i="3"/>
  <c r="C40" i="3"/>
  <c r="E40" i="3" s="1"/>
  <c r="G40" i="3" s="1"/>
  <c r="F40" i="3"/>
  <c r="C41" i="3"/>
  <c r="E41" i="3" s="1"/>
  <c r="G41" i="3" s="1"/>
  <c r="F41" i="3"/>
  <c r="C42" i="3"/>
  <c r="E42" i="3" s="1"/>
  <c r="G42" i="3" s="1"/>
  <c r="F42" i="3"/>
  <c r="C43" i="3"/>
  <c r="E43" i="3" s="1"/>
  <c r="G43" i="3" s="1"/>
  <c r="F43" i="3"/>
  <c r="C44" i="3"/>
  <c r="E44" i="3" s="1"/>
  <c r="G44" i="3" s="1"/>
  <c r="F44" i="3"/>
  <c r="C45" i="3"/>
  <c r="E45" i="3" s="1"/>
  <c r="G45" i="3" s="1"/>
  <c r="F45" i="3"/>
  <c r="C46" i="3"/>
  <c r="E46" i="3" s="1"/>
  <c r="G46" i="3" s="1"/>
  <c r="F46" i="3"/>
  <c r="C47" i="3"/>
  <c r="E47" i="3" s="1"/>
  <c r="G47" i="3" s="1"/>
  <c r="F47" i="3"/>
  <c r="C48" i="3"/>
  <c r="E48" i="3" s="1"/>
  <c r="G48" i="3" s="1"/>
  <c r="F48" i="3"/>
  <c r="C50" i="3"/>
  <c r="E50" i="3" s="1"/>
  <c r="G50" i="3" s="1"/>
  <c r="F50" i="3"/>
  <c r="C51" i="3"/>
  <c r="E51" i="3" s="1"/>
  <c r="G51" i="3" s="1"/>
  <c r="F51" i="3"/>
  <c r="C52" i="3"/>
  <c r="E52" i="3"/>
  <c r="G52" i="3" s="1"/>
  <c r="F52" i="3"/>
  <c r="C53" i="3"/>
  <c r="E53" i="3" s="1"/>
  <c r="G53" i="3" s="1"/>
  <c r="F53" i="3"/>
  <c r="C54" i="3"/>
  <c r="E54" i="3" s="1"/>
  <c r="G54" i="3" s="1"/>
  <c r="F54" i="3"/>
  <c r="C55" i="3"/>
  <c r="E55" i="3" s="1"/>
  <c r="F55" i="3"/>
  <c r="C56" i="3"/>
  <c r="E56" i="3" s="1"/>
  <c r="G56" i="3" s="1"/>
  <c r="F56" i="3"/>
  <c r="C57" i="3"/>
  <c r="E57" i="3" s="1"/>
  <c r="G57" i="3" s="1"/>
  <c r="F57" i="3"/>
  <c r="C58" i="3"/>
  <c r="E58" i="3" s="1"/>
  <c r="G58" i="3" s="1"/>
  <c r="F58" i="3"/>
  <c r="C59" i="3"/>
  <c r="E59" i="3" s="1"/>
  <c r="G59" i="3" s="1"/>
  <c r="F59" i="3"/>
  <c r="C61" i="3"/>
  <c r="E61" i="3"/>
  <c r="G61" i="3" s="1"/>
  <c r="F61" i="3"/>
  <c r="C62" i="3"/>
  <c r="E62" i="3" s="1"/>
  <c r="F62" i="3"/>
  <c r="C63" i="3"/>
  <c r="E63" i="3" s="1"/>
  <c r="G63" i="3" s="1"/>
  <c r="F63" i="3"/>
  <c r="K63" i="3"/>
  <c r="C64" i="3"/>
  <c r="E64" i="3" s="1"/>
  <c r="G64" i="3" s="1"/>
  <c r="F64" i="3"/>
  <c r="C65" i="3"/>
  <c r="E65" i="3" s="1"/>
  <c r="G65" i="3" s="1"/>
  <c r="F65" i="3"/>
  <c r="C66" i="3"/>
  <c r="E66" i="3"/>
  <c r="G66" i="3" s="1"/>
  <c r="F66" i="3"/>
  <c r="C67" i="3"/>
  <c r="E67" i="3" s="1"/>
  <c r="F67" i="3"/>
  <c r="C68" i="3"/>
  <c r="E68" i="3" s="1"/>
  <c r="G68" i="3" s="1"/>
  <c r="F68" i="3"/>
  <c r="C69" i="3"/>
  <c r="E69" i="3" s="1"/>
  <c r="G69" i="3" s="1"/>
  <c r="F69" i="3"/>
  <c r="C70" i="3"/>
  <c r="E70" i="3"/>
  <c r="G70" i="3" s="1"/>
  <c r="F70" i="3"/>
  <c r="C72" i="3"/>
  <c r="E72" i="3" s="1"/>
  <c r="G72" i="3" s="1"/>
  <c r="C73" i="3"/>
  <c r="E73" i="3" s="1"/>
  <c r="G73" i="3" s="1"/>
  <c r="E74" i="3"/>
  <c r="G74" i="3" s="1"/>
  <c r="E75" i="3"/>
  <c r="G75" i="3" s="1"/>
  <c r="E76" i="3"/>
  <c r="G76" i="3" s="1"/>
  <c r="E77" i="3"/>
  <c r="G77" i="3" s="1"/>
  <c r="E78" i="3"/>
  <c r="G78" i="3"/>
  <c r="E79" i="3"/>
  <c r="G79" i="3" s="1"/>
  <c r="G67" i="3" l="1"/>
  <c r="G55" i="3"/>
  <c r="G49" i="3" s="1"/>
  <c r="G36" i="3"/>
  <c r="G27" i="3" s="1"/>
  <c r="G25" i="3"/>
  <c r="W18" i="3"/>
  <c r="U14" i="3"/>
  <c r="V12" i="3"/>
  <c r="V17" i="3"/>
  <c r="W17" i="3" s="1"/>
  <c r="V16" i="3"/>
  <c r="W16" i="3" s="1"/>
  <c r="V15" i="3"/>
  <c r="W15" i="3" s="1"/>
  <c r="W12" i="3"/>
  <c r="V11" i="3"/>
  <c r="W11" i="3" s="1"/>
  <c r="G62" i="3"/>
  <c r="G60" i="3" s="1"/>
  <c r="G34" i="3"/>
  <c r="G19" i="3"/>
  <c r="W9" i="3"/>
  <c r="F40" i="9"/>
  <c r="D39" i="9"/>
  <c r="D40" i="9" s="1"/>
  <c r="G71" i="3"/>
  <c r="G16" i="3"/>
  <c r="G38" i="3"/>
  <c r="G4" i="3"/>
  <c r="U24" i="3"/>
  <c r="U26" i="3" s="1"/>
  <c r="V10" i="3"/>
  <c r="W10" i="3" s="1"/>
  <c r="W14" i="3"/>
  <c r="V13" i="3"/>
  <c r="W13" i="3" s="1"/>
  <c r="G80" i="3" l="1"/>
  <c r="F80" i="3" s="1"/>
  <c r="G81" i="3" l="1"/>
  <c r="G82" i="3" l="1"/>
  <c r="G83" i="3" s="1"/>
  <c r="G84" i="3" s="1"/>
  <c r="K17" i="2"/>
  <c r="J102" i="3" l="1"/>
  <c r="C17" i="2" l="1"/>
  <c r="C18" i="2"/>
  <c r="E18" i="2" s="1"/>
  <c r="G18" i="2" s="1"/>
  <c r="C19" i="2"/>
  <c r="E19" i="2" s="1"/>
  <c r="G19" i="2" s="1"/>
  <c r="C20" i="2"/>
  <c r="C21" i="2"/>
  <c r="C22" i="2"/>
  <c r="E22" i="2" s="1"/>
  <c r="G22" i="2" s="1"/>
  <c r="C23" i="2"/>
  <c r="E23" i="2" s="1"/>
  <c r="G23" i="2" s="1"/>
  <c r="C24" i="2"/>
  <c r="E24" i="2" s="1"/>
  <c r="G24" i="2" s="1"/>
  <c r="C25" i="2"/>
  <c r="C26" i="2"/>
  <c r="L77" i="2"/>
  <c r="J77" i="2"/>
  <c r="E77" i="2"/>
  <c r="G77" i="2" s="1"/>
  <c r="H76" i="2"/>
  <c r="J76" i="2" s="1"/>
  <c r="L76" i="2" s="1"/>
  <c r="E76" i="2"/>
  <c r="G76" i="2" s="1"/>
  <c r="C76" i="2"/>
  <c r="H75" i="2"/>
  <c r="J75" i="2" s="1"/>
  <c r="L75" i="2" s="1"/>
  <c r="G75" i="2"/>
  <c r="E75" i="2"/>
  <c r="C75" i="2"/>
  <c r="J74" i="2"/>
  <c r="L74" i="2" s="1"/>
  <c r="H74" i="2"/>
  <c r="C74" i="2"/>
  <c r="E74" i="2" s="1"/>
  <c r="G74" i="2" s="1"/>
  <c r="H73" i="2"/>
  <c r="J73" i="2" s="1"/>
  <c r="L73" i="2" s="1"/>
  <c r="C73" i="2"/>
  <c r="E73" i="2" s="1"/>
  <c r="G73" i="2" s="1"/>
  <c r="J72" i="2"/>
  <c r="L72" i="2" s="1"/>
  <c r="H72" i="2"/>
  <c r="C72" i="2"/>
  <c r="E72" i="2" s="1"/>
  <c r="G72" i="2" s="1"/>
  <c r="K70" i="2"/>
  <c r="J70" i="2"/>
  <c r="H70" i="2"/>
  <c r="F70" i="2"/>
  <c r="C70" i="2"/>
  <c r="E70" i="2" s="1"/>
  <c r="G70" i="2" s="1"/>
  <c r="K69" i="2"/>
  <c r="H69" i="2"/>
  <c r="J69" i="2" s="1"/>
  <c r="L69" i="2" s="1"/>
  <c r="F69" i="2"/>
  <c r="C69" i="2"/>
  <c r="E69" i="2" s="1"/>
  <c r="K68" i="2"/>
  <c r="H68" i="2"/>
  <c r="J68" i="2" s="1"/>
  <c r="L68" i="2" s="1"/>
  <c r="F68" i="2"/>
  <c r="C68" i="2"/>
  <c r="E68" i="2" s="1"/>
  <c r="K67" i="2"/>
  <c r="J67" i="2"/>
  <c r="L67" i="2" s="1"/>
  <c r="H67" i="2"/>
  <c r="F67" i="2"/>
  <c r="C67" i="2"/>
  <c r="E67" i="2" s="1"/>
  <c r="G67" i="2" s="1"/>
  <c r="K66" i="2"/>
  <c r="J66" i="2"/>
  <c r="H66" i="2"/>
  <c r="F66" i="2"/>
  <c r="C66" i="2"/>
  <c r="E66" i="2" s="1"/>
  <c r="G66" i="2" s="1"/>
  <c r="K65" i="2"/>
  <c r="H65" i="2"/>
  <c r="J65" i="2" s="1"/>
  <c r="L65" i="2" s="1"/>
  <c r="F65" i="2"/>
  <c r="C65" i="2"/>
  <c r="E65" i="2" s="1"/>
  <c r="K64" i="2"/>
  <c r="H64" i="2"/>
  <c r="J64" i="2" s="1"/>
  <c r="L64" i="2" s="1"/>
  <c r="F64" i="2"/>
  <c r="C64" i="2"/>
  <c r="E64" i="2" s="1"/>
  <c r="K63" i="2"/>
  <c r="J63" i="2"/>
  <c r="L63" i="2" s="1"/>
  <c r="H63" i="2"/>
  <c r="F63" i="2"/>
  <c r="C63" i="2"/>
  <c r="E63" i="2" s="1"/>
  <c r="G63" i="2" s="1"/>
  <c r="K62" i="2"/>
  <c r="J62" i="2"/>
  <c r="H62" i="2"/>
  <c r="F62" i="2"/>
  <c r="C62" i="2"/>
  <c r="E62" i="2" s="1"/>
  <c r="G62" i="2" s="1"/>
  <c r="K61" i="2"/>
  <c r="H61" i="2"/>
  <c r="J61" i="2" s="1"/>
  <c r="L61" i="2" s="1"/>
  <c r="F61" i="2"/>
  <c r="C61" i="2"/>
  <c r="E61" i="2" s="1"/>
  <c r="K59" i="2"/>
  <c r="H59" i="2"/>
  <c r="J59" i="2" s="1"/>
  <c r="L59" i="2" s="1"/>
  <c r="F59" i="2"/>
  <c r="C59" i="2"/>
  <c r="E59" i="2" s="1"/>
  <c r="K58" i="2"/>
  <c r="J58" i="2"/>
  <c r="L58" i="2" s="1"/>
  <c r="H58" i="2"/>
  <c r="F58" i="2"/>
  <c r="C58" i="2"/>
  <c r="E58" i="2" s="1"/>
  <c r="G58" i="2" s="1"/>
  <c r="K57" i="2"/>
  <c r="J57" i="2"/>
  <c r="H57" i="2"/>
  <c r="F57" i="2"/>
  <c r="C57" i="2"/>
  <c r="E57" i="2" s="1"/>
  <c r="G57" i="2" s="1"/>
  <c r="K56" i="2"/>
  <c r="H56" i="2"/>
  <c r="J56" i="2" s="1"/>
  <c r="L56" i="2" s="1"/>
  <c r="F56" i="2"/>
  <c r="C56" i="2"/>
  <c r="E56" i="2" s="1"/>
  <c r="K55" i="2"/>
  <c r="H55" i="2"/>
  <c r="J55" i="2" s="1"/>
  <c r="L55" i="2" s="1"/>
  <c r="F55" i="2"/>
  <c r="C55" i="2"/>
  <c r="E55" i="2" s="1"/>
  <c r="K54" i="2"/>
  <c r="J54" i="2"/>
  <c r="L54" i="2" s="1"/>
  <c r="H54" i="2"/>
  <c r="F54" i="2"/>
  <c r="C54" i="2"/>
  <c r="E54" i="2" s="1"/>
  <c r="G54" i="2" s="1"/>
  <c r="K53" i="2"/>
  <c r="J53" i="2"/>
  <c r="H53" i="2"/>
  <c r="F53" i="2"/>
  <c r="C53" i="2"/>
  <c r="E53" i="2" s="1"/>
  <c r="G53" i="2" s="1"/>
  <c r="K52" i="2"/>
  <c r="H52" i="2"/>
  <c r="J52" i="2" s="1"/>
  <c r="L52" i="2" s="1"/>
  <c r="F52" i="2"/>
  <c r="C52" i="2"/>
  <c r="E52" i="2" s="1"/>
  <c r="K51" i="2"/>
  <c r="H51" i="2"/>
  <c r="J51" i="2" s="1"/>
  <c r="L51" i="2" s="1"/>
  <c r="F51" i="2"/>
  <c r="C51" i="2"/>
  <c r="E51" i="2" s="1"/>
  <c r="K50" i="2"/>
  <c r="J50" i="2"/>
  <c r="L50" i="2" s="1"/>
  <c r="H50" i="2"/>
  <c r="F50" i="2"/>
  <c r="C50" i="2"/>
  <c r="E50" i="2" s="1"/>
  <c r="G50" i="2" s="1"/>
  <c r="K48" i="2"/>
  <c r="H48" i="2"/>
  <c r="J48" i="2" s="1"/>
  <c r="F48" i="2"/>
  <c r="C48" i="2"/>
  <c r="E48" i="2" s="1"/>
  <c r="G48" i="2" s="1"/>
  <c r="K47" i="2"/>
  <c r="H47" i="2"/>
  <c r="J47" i="2" s="1"/>
  <c r="F47" i="2"/>
  <c r="C47" i="2"/>
  <c r="E47" i="2" s="1"/>
  <c r="G47" i="2" s="1"/>
  <c r="K46" i="2"/>
  <c r="H46" i="2"/>
  <c r="J46" i="2" s="1"/>
  <c r="F46" i="2"/>
  <c r="E46" i="2"/>
  <c r="G46" i="2" s="1"/>
  <c r="C46" i="2"/>
  <c r="K45" i="2"/>
  <c r="H45" i="2"/>
  <c r="J45" i="2" s="1"/>
  <c r="L45" i="2" s="1"/>
  <c r="F45" i="2"/>
  <c r="E45" i="2"/>
  <c r="C45" i="2"/>
  <c r="K44" i="2"/>
  <c r="H44" i="2"/>
  <c r="J44" i="2" s="1"/>
  <c r="L44" i="2" s="1"/>
  <c r="F44" i="2"/>
  <c r="C44" i="2"/>
  <c r="E44" i="2" s="1"/>
  <c r="G44" i="2" s="1"/>
  <c r="K43" i="2"/>
  <c r="H43" i="2"/>
  <c r="J43" i="2" s="1"/>
  <c r="F43" i="2"/>
  <c r="C43" i="2"/>
  <c r="E43" i="2" s="1"/>
  <c r="G43" i="2" s="1"/>
  <c r="K42" i="2"/>
  <c r="H42" i="2"/>
  <c r="J42" i="2" s="1"/>
  <c r="F42" i="2"/>
  <c r="E42" i="2"/>
  <c r="G42" i="2" s="1"/>
  <c r="C42" i="2"/>
  <c r="K41" i="2"/>
  <c r="H41" i="2"/>
  <c r="J41" i="2" s="1"/>
  <c r="L41" i="2" s="1"/>
  <c r="F41" i="2"/>
  <c r="E41" i="2"/>
  <c r="C41" i="2"/>
  <c r="K40" i="2"/>
  <c r="H40" i="2"/>
  <c r="J40" i="2" s="1"/>
  <c r="L40" i="2" s="1"/>
  <c r="F40" i="2"/>
  <c r="C40" i="2"/>
  <c r="E40" i="2" s="1"/>
  <c r="K39" i="2"/>
  <c r="H39" i="2"/>
  <c r="J39" i="2" s="1"/>
  <c r="L39" i="2" s="1"/>
  <c r="F39" i="2"/>
  <c r="C39" i="2"/>
  <c r="E39" i="2" s="1"/>
  <c r="K37" i="2"/>
  <c r="H37" i="2"/>
  <c r="J37" i="2" s="1"/>
  <c r="L37" i="2" s="1"/>
  <c r="F37" i="2"/>
  <c r="C37" i="2"/>
  <c r="E37" i="2" s="1"/>
  <c r="G37" i="2" s="1"/>
  <c r="K36" i="2"/>
  <c r="H36" i="2"/>
  <c r="J36" i="2" s="1"/>
  <c r="F36" i="2"/>
  <c r="C36" i="2"/>
  <c r="E36" i="2" s="1"/>
  <c r="G36" i="2" s="1"/>
  <c r="K35" i="2"/>
  <c r="H35" i="2"/>
  <c r="J35" i="2" s="1"/>
  <c r="L35" i="2" s="1"/>
  <c r="F35" i="2"/>
  <c r="C35" i="2"/>
  <c r="E35" i="2" s="1"/>
  <c r="G35" i="2" s="1"/>
  <c r="K34" i="2"/>
  <c r="H34" i="2"/>
  <c r="J34" i="2" s="1"/>
  <c r="F34" i="2"/>
  <c r="C34" i="2"/>
  <c r="E34" i="2" s="1"/>
  <c r="G34" i="2" s="1"/>
  <c r="K33" i="2"/>
  <c r="H33" i="2"/>
  <c r="J33" i="2" s="1"/>
  <c r="L33" i="2" s="1"/>
  <c r="F33" i="2"/>
  <c r="E33" i="2"/>
  <c r="G33" i="2" s="1"/>
  <c r="C33" i="2"/>
  <c r="P32" i="2"/>
  <c r="K32" i="2"/>
  <c r="J32" i="2"/>
  <c r="L32" i="2" s="1"/>
  <c r="H32" i="2"/>
  <c r="F32" i="2"/>
  <c r="C32" i="2"/>
  <c r="E32" i="2" s="1"/>
  <c r="G32" i="2" s="1"/>
  <c r="K31" i="2"/>
  <c r="H31" i="2"/>
  <c r="J31" i="2" s="1"/>
  <c r="L31" i="2" s="1"/>
  <c r="F31" i="2"/>
  <c r="C31" i="2"/>
  <c r="E31" i="2" s="1"/>
  <c r="G31" i="2" s="1"/>
  <c r="K30" i="2"/>
  <c r="H30" i="2"/>
  <c r="J30" i="2" s="1"/>
  <c r="L30" i="2" s="1"/>
  <c r="F30" i="2"/>
  <c r="C30" i="2"/>
  <c r="E30" i="2" s="1"/>
  <c r="K29" i="2"/>
  <c r="H29" i="2"/>
  <c r="J29" i="2" s="1"/>
  <c r="L29" i="2" s="1"/>
  <c r="F29" i="2"/>
  <c r="C29" i="2"/>
  <c r="E29" i="2" s="1"/>
  <c r="G29" i="2" s="1"/>
  <c r="K28" i="2"/>
  <c r="J28" i="2"/>
  <c r="L28" i="2" s="1"/>
  <c r="H28" i="2"/>
  <c r="F28" i="2"/>
  <c r="C28" i="2"/>
  <c r="E28" i="2" s="1"/>
  <c r="G28" i="2" s="1"/>
  <c r="K26" i="2"/>
  <c r="H26" i="2"/>
  <c r="J26" i="2" s="1"/>
  <c r="E26" i="2"/>
  <c r="G26" i="2" s="1"/>
  <c r="K25" i="2"/>
  <c r="H25" i="2"/>
  <c r="J25" i="2" s="1"/>
  <c r="L25" i="2" s="1"/>
  <c r="E25" i="2"/>
  <c r="K24" i="2"/>
  <c r="H24" i="2"/>
  <c r="J24" i="2" s="1"/>
  <c r="L24" i="2" s="1"/>
  <c r="P23" i="2"/>
  <c r="P25" i="2" s="1"/>
  <c r="K23" i="2"/>
  <c r="H23" i="2"/>
  <c r="J23" i="2" s="1"/>
  <c r="K22" i="2"/>
  <c r="H22" i="2"/>
  <c r="J22" i="2" s="1"/>
  <c r="L22" i="2" s="1"/>
  <c r="K21" i="2"/>
  <c r="H21" i="2"/>
  <c r="J21" i="2" s="1"/>
  <c r="L21" i="2" s="1"/>
  <c r="E21" i="2"/>
  <c r="G21" i="2" s="1"/>
  <c r="K20" i="2"/>
  <c r="H20" i="2"/>
  <c r="J20" i="2" s="1"/>
  <c r="E20" i="2"/>
  <c r="G20" i="2" s="1"/>
  <c r="K19" i="2"/>
  <c r="H19" i="2"/>
  <c r="J19" i="2" s="1"/>
  <c r="L19" i="2" s="1"/>
  <c r="R18" i="2"/>
  <c r="Q18" i="2"/>
  <c r="P18" i="2"/>
  <c r="K18" i="2"/>
  <c r="H18" i="2"/>
  <c r="J18" i="2" s="1"/>
  <c r="L18" i="2" s="1"/>
  <c r="H17" i="2"/>
  <c r="J17" i="2" s="1"/>
  <c r="L17" i="2" s="1"/>
  <c r="E17" i="2"/>
  <c r="G17" i="2" s="1"/>
  <c r="J14" i="2"/>
  <c r="L14" i="2" s="1"/>
  <c r="E14" i="2"/>
  <c r="G14" i="2" s="1"/>
  <c r="L13" i="2"/>
  <c r="J13" i="2"/>
  <c r="E13" i="2"/>
  <c r="G13" i="2" s="1"/>
  <c r="J12" i="2"/>
  <c r="L12" i="2" s="1"/>
  <c r="G12" i="2"/>
  <c r="E12" i="2"/>
  <c r="J11" i="2"/>
  <c r="L11" i="2" s="1"/>
  <c r="E11" i="2"/>
  <c r="G11" i="2" s="1"/>
  <c r="J10" i="2"/>
  <c r="L10" i="2" s="1"/>
  <c r="E10" i="2"/>
  <c r="G10" i="2" s="1"/>
  <c r="L9" i="2"/>
  <c r="J9" i="2"/>
  <c r="E9" i="2"/>
  <c r="G9" i="2" s="1"/>
  <c r="J8" i="2"/>
  <c r="L8" i="2" s="1"/>
  <c r="G8" i="2"/>
  <c r="E8" i="2"/>
  <c r="J7" i="2"/>
  <c r="L7" i="2" s="1"/>
  <c r="E7" i="2"/>
  <c r="G7" i="2" s="1"/>
  <c r="J6" i="2"/>
  <c r="L6" i="2" s="1"/>
  <c r="E6" i="2"/>
  <c r="G6" i="2" s="1"/>
  <c r="J5" i="2"/>
  <c r="L5" i="2" s="1"/>
  <c r="E5" i="2"/>
  <c r="G5" i="2" s="1"/>
  <c r="P32" i="1"/>
  <c r="P25" i="1"/>
  <c r="P23" i="1"/>
  <c r="Q18" i="1"/>
  <c r="P18" i="1"/>
  <c r="R18" i="1"/>
  <c r="J77" i="1"/>
  <c r="L77" i="1" s="1"/>
  <c r="H76" i="1"/>
  <c r="J76" i="1" s="1"/>
  <c r="L76" i="1" s="1"/>
  <c r="H75" i="1"/>
  <c r="J75" i="1" s="1"/>
  <c r="L75" i="1" s="1"/>
  <c r="H73" i="1"/>
  <c r="J73" i="1" s="1"/>
  <c r="L73" i="1" s="1"/>
  <c r="H74" i="1"/>
  <c r="J74" i="1" s="1"/>
  <c r="L74" i="1" s="1"/>
  <c r="H72" i="1"/>
  <c r="J72" i="1" s="1"/>
  <c r="L72" i="1" s="1"/>
  <c r="K70" i="1"/>
  <c r="K69" i="1"/>
  <c r="K68" i="1"/>
  <c r="K67" i="1"/>
  <c r="K66" i="1"/>
  <c r="K65" i="1"/>
  <c r="K64" i="1"/>
  <c r="K63" i="1"/>
  <c r="K62" i="1"/>
  <c r="K61" i="1"/>
  <c r="K59" i="1"/>
  <c r="K58" i="1"/>
  <c r="K57" i="1"/>
  <c r="K56" i="1"/>
  <c r="K55" i="1"/>
  <c r="K54" i="1"/>
  <c r="K53" i="1"/>
  <c r="K52" i="1"/>
  <c r="K51" i="1"/>
  <c r="K50" i="1"/>
  <c r="K48" i="1"/>
  <c r="K47" i="1"/>
  <c r="K46" i="1"/>
  <c r="K45" i="1"/>
  <c r="K44" i="1"/>
  <c r="K43" i="1"/>
  <c r="K42" i="1"/>
  <c r="K41" i="1"/>
  <c r="K40" i="1"/>
  <c r="K39" i="1"/>
  <c r="K37" i="1"/>
  <c r="K36" i="1"/>
  <c r="K35" i="1"/>
  <c r="K34" i="1"/>
  <c r="K33" i="1"/>
  <c r="K32" i="1"/>
  <c r="K31" i="1"/>
  <c r="K30" i="1"/>
  <c r="K29" i="1"/>
  <c r="K28" i="1"/>
  <c r="H26" i="1"/>
  <c r="J26" i="1" s="1"/>
  <c r="H25" i="1"/>
  <c r="J25" i="1" s="1"/>
  <c r="H24" i="1"/>
  <c r="J24" i="1" s="1"/>
  <c r="H23" i="1"/>
  <c r="J23" i="1" s="1"/>
  <c r="H22" i="1"/>
  <c r="J22" i="1" s="1"/>
  <c r="H21" i="1"/>
  <c r="J21" i="1" s="1"/>
  <c r="H20" i="1"/>
  <c r="J20" i="1" s="1"/>
  <c r="H19" i="1"/>
  <c r="J19" i="1" s="1"/>
  <c r="H18" i="1"/>
  <c r="J18" i="1" s="1"/>
  <c r="H17" i="1"/>
  <c r="J17" i="1" s="1"/>
  <c r="K26" i="1"/>
  <c r="K25" i="1"/>
  <c r="K24" i="1"/>
  <c r="K23" i="1"/>
  <c r="K22" i="1"/>
  <c r="K21" i="1"/>
  <c r="K20" i="1"/>
  <c r="K19" i="1"/>
  <c r="K18" i="1"/>
  <c r="K17" i="1"/>
  <c r="F17" i="1"/>
  <c r="J14" i="1"/>
  <c r="H29" i="1"/>
  <c r="J29" i="1" s="1"/>
  <c r="H30" i="1"/>
  <c r="J30" i="1" s="1"/>
  <c r="H31" i="1"/>
  <c r="J31" i="1" s="1"/>
  <c r="H32" i="1"/>
  <c r="J32" i="1" s="1"/>
  <c r="L32" i="1" s="1"/>
  <c r="H33" i="1"/>
  <c r="J33" i="1" s="1"/>
  <c r="H34" i="1"/>
  <c r="J34" i="1" s="1"/>
  <c r="H35" i="1"/>
  <c r="J35" i="1" s="1"/>
  <c r="H36" i="1"/>
  <c r="J36" i="1" s="1"/>
  <c r="H37" i="1"/>
  <c r="J37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61" i="1"/>
  <c r="J61" i="1" s="1"/>
  <c r="H50" i="1"/>
  <c r="J50" i="1" s="1"/>
  <c r="H39" i="1"/>
  <c r="J39" i="1" s="1"/>
  <c r="H28" i="1"/>
  <c r="J28" i="1" s="1"/>
  <c r="L28" i="1" s="1"/>
  <c r="F26" i="1"/>
  <c r="F25" i="1"/>
  <c r="F24" i="1"/>
  <c r="F23" i="1"/>
  <c r="F22" i="1"/>
  <c r="F21" i="1"/>
  <c r="F20" i="1"/>
  <c r="F19" i="1"/>
  <c r="F18" i="1"/>
  <c r="C76" i="1"/>
  <c r="E76" i="1" s="1"/>
  <c r="G76" i="1" s="1"/>
  <c r="C75" i="1"/>
  <c r="E75" i="1" s="1"/>
  <c r="G75" i="1" s="1"/>
  <c r="C73" i="1"/>
  <c r="E73" i="1" s="1"/>
  <c r="G73" i="1" s="1"/>
  <c r="C72" i="1"/>
  <c r="E72" i="1" s="1"/>
  <c r="G72" i="1" s="1"/>
  <c r="C74" i="1"/>
  <c r="E74" i="1" s="1"/>
  <c r="G74" i="1" s="1"/>
  <c r="E77" i="1"/>
  <c r="G77" i="1" s="1"/>
  <c r="F70" i="1"/>
  <c r="F69" i="1"/>
  <c r="F68" i="1"/>
  <c r="F67" i="1"/>
  <c r="F66" i="1"/>
  <c r="F65" i="1"/>
  <c r="F64" i="1"/>
  <c r="F63" i="1"/>
  <c r="F62" i="1"/>
  <c r="F61" i="1"/>
  <c r="F51" i="1"/>
  <c r="F52" i="1"/>
  <c r="F53" i="1"/>
  <c r="F54" i="1"/>
  <c r="F55" i="1"/>
  <c r="F56" i="1"/>
  <c r="F57" i="1"/>
  <c r="F58" i="1"/>
  <c r="F59" i="1"/>
  <c r="F50" i="1"/>
  <c r="F40" i="1"/>
  <c r="F41" i="1"/>
  <c r="F42" i="1"/>
  <c r="F43" i="1"/>
  <c r="F44" i="1"/>
  <c r="F45" i="1"/>
  <c r="F46" i="1"/>
  <c r="F47" i="1"/>
  <c r="F48" i="1"/>
  <c r="F39" i="1"/>
  <c r="G4" i="2" l="1"/>
  <c r="G27" i="2"/>
  <c r="L20" i="2"/>
  <c r="L23" i="2"/>
  <c r="L26" i="2"/>
  <c r="G30" i="2"/>
  <c r="L34" i="2"/>
  <c r="G39" i="2"/>
  <c r="G40" i="2"/>
  <c r="L42" i="2"/>
  <c r="L38" i="2" s="1"/>
  <c r="L46" i="2"/>
  <c r="L47" i="2"/>
  <c r="G51" i="2"/>
  <c r="G49" i="2" s="1"/>
  <c r="G55" i="2"/>
  <c r="G59" i="2"/>
  <c r="G64" i="2"/>
  <c r="G68" i="2"/>
  <c r="L36" i="2"/>
  <c r="G41" i="2"/>
  <c r="L43" i="2"/>
  <c r="G45" i="2"/>
  <c r="L48" i="2"/>
  <c r="G52" i="2"/>
  <c r="L53" i="2"/>
  <c r="L49" i="2" s="1"/>
  <c r="G56" i="2"/>
  <c r="L57" i="2"/>
  <c r="G61" i="2"/>
  <c r="L62" i="2"/>
  <c r="L60" i="2" s="1"/>
  <c r="G65" i="2"/>
  <c r="L66" i="2"/>
  <c r="L70" i="2"/>
  <c r="G69" i="2"/>
  <c r="G25" i="2"/>
  <c r="G16" i="2" s="1"/>
  <c r="G71" i="2"/>
  <c r="L27" i="2"/>
  <c r="L16" i="2"/>
  <c r="L71" i="2"/>
  <c r="L4" i="2"/>
  <c r="L47" i="1"/>
  <c r="L29" i="1"/>
  <c r="L56" i="1"/>
  <c r="L65" i="1"/>
  <c r="L55" i="1"/>
  <c r="L58" i="1"/>
  <c r="L67" i="1"/>
  <c r="L44" i="1"/>
  <c r="L61" i="1"/>
  <c r="L60" i="1" s="1"/>
  <c r="L22" i="1"/>
  <c r="L69" i="1"/>
  <c r="L48" i="1"/>
  <c r="L40" i="1"/>
  <c r="L57" i="1"/>
  <c r="L66" i="1"/>
  <c r="L46" i="1"/>
  <c r="L36" i="1"/>
  <c r="L34" i="1"/>
  <c r="L70" i="1"/>
  <c r="L62" i="1"/>
  <c r="L59" i="1"/>
  <c r="L68" i="1"/>
  <c r="L53" i="1"/>
  <c r="L51" i="1"/>
  <c r="L21" i="1"/>
  <c r="L45" i="1"/>
  <c r="L35" i="1"/>
  <c r="G71" i="1"/>
  <c r="L71" i="1"/>
  <c r="L41" i="1"/>
  <c r="L50" i="1"/>
  <c r="L20" i="1"/>
  <c r="L24" i="1"/>
  <c r="L33" i="1"/>
  <c r="L42" i="1"/>
  <c r="L31" i="1"/>
  <c r="L37" i="1"/>
  <c r="L64" i="1"/>
  <c r="L19" i="1"/>
  <c r="L63" i="1"/>
  <c r="L30" i="1"/>
  <c r="L39" i="1"/>
  <c r="L52" i="1"/>
  <c r="L54" i="1"/>
  <c r="L43" i="1"/>
  <c r="L23" i="1"/>
  <c r="L17" i="1"/>
  <c r="L18" i="1"/>
  <c r="L26" i="1"/>
  <c r="L25" i="1"/>
  <c r="G60" i="2" l="1"/>
  <c r="G38" i="2"/>
  <c r="G78" i="2"/>
  <c r="G79" i="2"/>
  <c r="G80" i="2" s="1"/>
  <c r="L78" i="2"/>
  <c r="L79" i="2" s="1"/>
  <c r="L27" i="1"/>
  <c r="L49" i="1"/>
  <c r="L38" i="1"/>
  <c r="L16" i="1"/>
  <c r="G81" i="2" l="1"/>
  <c r="L80" i="2"/>
  <c r="L81" i="2" s="1"/>
  <c r="F37" i="1"/>
  <c r="F36" i="1"/>
  <c r="F35" i="1"/>
  <c r="F34" i="1"/>
  <c r="F33" i="1"/>
  <c r="F32" i="1"/>
  <c r="F31" i="1"/>
  <c r="F30" i="1"/>
  <c r="F29" i="1"/>
  <c r="F28" i="1"/>
  <c r="C40" i="1" l="1"/>
  <c r="E40" i="1" s="1"/>
  <c r="G40" i="1" s="1"/>
  <c r="C41" i="1"/>
  <c r="E41" i="1" s="1"/>
  <c r="G41" i="1" s="1"/>
  <c r="C42" i="1"/>
  <c r="E42" i="1" s="1"/>
  <c r="G42" i="1" s="1"/>
  <c r="C43" i="1"/>
  <c r="E43" i="1" s="1"/>
  <c r="G43" i="1" s="1"/>
  <c r="C44" i="1"/>
  <c r="E44" i="1" s="1"/>
  <c r="G44" i="1" s="1"/>
  <c r="C45" i="1"/>
  <c r="E45" i="1" s="1"/>
  <c r="G45" i="1" s="1"/>
  <c r="C46" i="1"/>
  <c r="E46" i="1" s="1"/>
  <c r="G46" i="1" s="1"/>
  <c r="C47" i="1"/>
  <c r="E47" i="1" s="1"/>
  <c r="G47" i="1" s="1"/>
  <c r="C48" i="1"/>
  <c r="E48" i="1" s="1"/>
  <c r="G48" i="1" s="1"/>
  <c r="C51" i="1"/>
  <c r="E51" i="1" s="1"/>
  <c r="G51" i="1" s="1"/>
  <c r="C52" i="1"/>
  <c r="E52" i="1" s="1"/>
  <c r="G52" i="1" s="1"/>
  <c r="C53" i="1"/>
  <c r="E53" i="1" s="1"/>
  <c r="G53" i="1" s="1"/>
  <c r="C54" i="1"/>
  <c r="E54" i="1" s="1"/>
  <c r="G54" i="1" s="1"/>
  <c r="C55" i="1"/>
  <c r="E55" i="1" s="1"/>
  <c r="G55" i="1" s="1"/>
  <c r="C56" i="1"/>
  <c r="E56" i="1" s="1"/>
  <c r="G56" i="1" s="1"/>
  <c r="C57" i="1"/>
  <c r="E57" i="1" s="1"/>
  <c r="G57" i="1" s="1"/>
  <c r="C58" i="1"/>
  <c r="E58" i="1" s="1"/>
  <c r="G58" i="1" s="1"/>
  <c r="C59" i="1"/>
  <c r="E59" i="1" s="1"/>
  <c r="G59" i="1" s="1"/>
  <c r="C62" i="1"/>
  <c r="E62" i="1" s="1"/>
  <c r="G62" i="1" s="1"/>
  <c r="C63" i="1"/>
  <c r="E63" i="1" s="1"/>
  <c r="G63" i="1" s="1"/>
  <c r="C64" i="1"/>
  <c r="E64" i="1" s="1"/>
  <c r="G64" i="1" s="1"/>
  <c r="C65" i="1"/>
  <c r="E65" i="1" s="1"/>
  <c r="G65" i="1" s="1"/>
  <c r="C66" i="1"/>
  <c r="E66" i="1" s="1"/>
  <c r="G66" i="1" s="1"/>
  <c r="C67" i="1"/>
  <c r="E67" i="1" s="1"/>
  <c r="G67" i="1" s="1"/>
  <c r="C68" i="1"/>
  <c r="E68" i="1" s="1"/>
  <c r="G68" i="1" s="1"/>
  <c r="C69" i="1"/>
  <c r="E69" i="1" s="1"/>
  <c r="G69" i="1" s="1"/>
  <c r="C70" i="1"/>
  <c r="E70" i="1" s="1"/>
  <c r="G70" i="1" s="1"/>
  <c r="C61" i="1"/>
  <c r="E61" i="1" s="1"/>
  <c r="G61" i="1" s="1"/>
  <c r="C50" i="1"/>
  <c r="E50" i="1" s="1"/>
  <c r="G50" i="1" s="1"/>
  <c r="C39" i="1"/>
  <c r="E39" i="1" s="1"/>
  <c r="G39" i="1" s="1"/>
  <c r="C29" i="1"/>
  <c r="E29" i="1" s="1"/>
  <c r="G29" i="1" s="1"/>
  <c r="C30" i="1"/>
  <c r="E30" i="1" s="1"/>
  <c r="G30" i="1" s="1"/>
  <c r="C31" i="1"/>
  <c r="E31" i="1" s="1"/>
  <c r="G31" i="1" s="1"/>
  <c r="C32" i="1"/>
  <c r="E32" i="1" s="1"/>
  <c r="G32" i="1" s="1"/>
  <c r="C33" i="1"/>
  <c r="E33" i="1" s="1"/>
  <c r="G33" i="1" s="1"/>
  <c r="C34" i="1"/>
  <c r="E34" i="1" s="1"/>
  <c r="G34" i="1" s="1"/>
  <c r="C35" i="1"/>
  <c r="E35" i="1" s="1"/>
  <c r="G35" i="1" s="1"/>
  <c r="C36" i="1"/>
  <c r="E36" i="1" s="1"/>
  <c r="G36" i="1" s="1"/>
  <c r="C37" i="1"/>
  <c r="E37" i="1" s="1"/>
  <c r="G37" i="1" s="1"/>
  <c r="C28" i="1"/>
  <c r="E28" i="1" s="1"/>
  <c r="G28" i="1" s="1"/>
  <c r="C18" i="1"/>
  <c r="E18" i="1" s="1"/>
  <c r="G18" i="1" s="1"/>
  <c r="C19" i="1"/>
  <c r="E19" i="1" s="1"/>
  <c r="G19" i="1" s="1"/>
  <c r="C20" i="1"/>
  <c r="E20" i="1" s="1"/>
  <c r="G20" i="1" s="1"/>
  <c r="C21" i="1"/>
  <c r="E21" i="1" s="1"/>
  <c r="G21" i="1" s="1"/>
  <c r="C22" i="1"/>
  <c r="E22" i="1" s="1"/>
  <c r="G22" i="1" s="1"/>
  <c r="C23" i="1"/>
  <c r="E23" i="1" s="1"/>
  <c r="G23" i="1" s="1"/>
  <c r="C24" i="1"/>
  <c r="E24" i="1" s="1"/>
  <c r="G24" i="1" s="1"/>
  <c r="C25" i="1"/>
  <c r="E25" i="1" s="1"/>
  <c r="G25" i="1" s="1"/>
  <c r="C26" i="1"/>
  <c r="E26" i="1" s="1"/>
  <c r="G26" i="1" s="1"/>
  <c r="C17" i="1"/>
  <c r="E17" i="1" s="1"/>
  <c r="G17" i="1" s="1"/>
  <c r="L14" i="1"/>
  <c r="E14" i="1"/>
  <c r="G14" i="1" s="1"/>
  <c r="E13" i="1"/>
  <c r="G13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  <c r="E6" i="1"/>
  <c r="G6" i="1" s="1"/>
  <c r="E5" i="1"/>
  <c r="G5" i="1" s="1"/>
  <c r="J13" i="1"/>
  <c r="L13" i="1" s="1"/>
  <c r="J12" i="1"/>
  <c r="L12" i="1" s="1"/>
  <c r="J11" i="1"/>
  <c r="L11" i="1" s="1"/>
  <c r="J10" i="1"/>
  <c r="L10" i="1" s="1"/>
  <c r="J9" i="1"/>
  <c r="L9" i="1" s="1"/>
  <c r="J8" i="1"/>
  <c r="L8" i="1" s="1"/>
  <c r="J7" i="1"/>
  <c r="L7" i="1" s="1"/>
  <c r="J6" i="1"/>
  <c r="L6" i="1" s="1"/>
  <c r="J5" i="1"/>
  <c r="L5" i="1" s="1"/>
  <c r="G38" i="1" l="1"/>
  <c r="G16" i="1"/>
  <c r="G60" i="1"/>
  <c r="G4" i="1"/>
  <c r="G27" i="1"/>
  <c r="L4" i="1"/>
  <c r="L78" i="1" s="1"/>
  <c r="L79" i="1" s="1"/>
  <c r="L80" i="1" s="1"/>
  <c r="L81" i="1" s="1"/>
  <c r="G49" i="1"/>
  <c r="G78" i="1" l="1"/>
  <c r="G79" i="1" s="1"/>
  <c r="G80" i="1" s="1"/>
  <c r="G81" i="1" s="1"/>
</calcChain>
</file>

<file path=xl/sharedStrings.xml><?xml version="1.0" encoding="utf-8"?>
<sst xmlns="http://schemas.openxmlformats.org/spreadsheetml/2006/main" count="802" uniqueCount="276">
  <si>
    <t>No.</t>
  </si>
  <si>
    <t>item</t>
  </si>
  <si>
    <t>Volume</t>
  </si>
  <si>
    <t>Orang</t>
  </si>
  <si>
    <t>Bulan/Kali</t>
  </si>
  <si>
    <t>Total</t>
  </si>
  <si>
    <t>Harga Satuan</t>
  </si>
  <si>
    <t>Jumlah</t>
  </si>
  <si>
    <t>Bulan/ Kali</t>
  </si>
  <si>
    <t>A</t>
  </si>
  <si>
    <t>Upah</t>
  </si>
  <si>
    <t>Resepsionis</t>
  </si>
  <si>
    <t>Supervisor</t>
  </si>
  <si>
    <t>Petugas Taman</t>
  </si>
  <si>
    <t>Petugas Kebersihan</t>
  </si>
  <si>
    <t>Pramubakti</t>
  </si>
  <si>
    <t>Koord. Satpam</t>
  </si>
  <si>
    <t>Danru Satpam</t>
  </si>
  <si>
    <t>Anggota Satpam</t>
  </si>
  <si>
    <t>Pengemudi</t>
  </si>
  <si>
    <t>Teknisi</t>
  </si>
  <si>
    <t>B</t>
  </si>
  <si>
    <t>Non Upah</t>
  </si>
  <si>
    <t>i</t>
  </si>
  <si>
    <t>Lembur</t>
  </si>
  <si>
    <t>ii</t>
  </si>
  <si>
    <t>iii</t>
  </si>
  <si>
    <t>iv</t>
  </si>
  <si>
    <t>v</t>
  </si>
  <si>
    <t>Operasional</t>
  </si>
  <si>
    <t>Seragam</t>
  </si>
  <si>
    <t>Seragam Satpam dan Teknisi</t>
  </si>
  <si>
    <t>Pengembangan Pegawai</t>
  </si>
  <si>
    <t>Pelatihan dan Refresh</t>
  </si>
  <si>
    <t>Patroli dan Koordinasi</t>
  </si>
  <si>
    <t>Pengembangan Satpam &amp; Legalitas</t>
  </si>
  <si>
    <t>SUBTOTAL</t>
  </si>
  <si>
    <t>MANAGEMENT FEE</t>
  </si>
  <si>
    <t>PPN 11%</t>
  </si>
  <si>
    <t>TOTAL</t>
  </si>
  <si>
    <t>c</t>
  </si>
  <si>
    <t>PPN 12%</t>
  </si>
  <si>
    <t>1.</t>
  </si>
  <si>
    <t>Gaji 2025 masih berdasarkan asumsi SBM 2024</t>
  </si>
  <si>
    <t>NB:</t>
  </si>
  <si>
    <t>Pembagian Tugas Pramubakti</t>
  </si>
  <si>
    <t>Taman</t>
  </si>
  <si>
    <t>Kebersihan</t>
  </si>
  <si>
    <t>Lantai</t>
  </si>
  <si>
    <t>1B</t>
  </si>
  <si>
    <t>Basement &amp; Lapangan</t>
  </si>
  <si>
    <t>Wisma Mandiri</t>
  </si>
  <si>
    <t>Pembagian Tugas Satpam</t>
  </si>
  <si>
    <t>Komandan Regu</t>
  </si>
  <si>
    <t>Anggota Regu</t>
  </si>
  <si>
    <t>Tugas</t>
  </si>
  <si>
    <t>4 orang per regu</t>
  </si>
  <si>
    <t>dirolling bergantian setiap bulan antara regu dan non regu</t>
  </si>
  <si>
    <t>Anggota non-Regu</t>
  </si>
  <si>
    <t>Keterangan</t>
  </si>
  <si>
    <t>Dibagi menjadi 4 regu</t>
  </si>
  <si>
    <t>Pembagian Tugas Driver</t>
  </si>
  <si>
    <t>Eselon I dan Kepala</t>
  </si>
  <si>
    <t>Eselon II</t>
  </si>
  <si>
    <t>belum menghitung 2 Tenaga Ahli</t>
  </si>
  <si>
    <t>Antar Jemput+Operasional</t>
  </si>
  <si>
    <t>Pembagian Tugas Teknisi</t>
  </si>
  <si>
    <t>M/E</t>
  </si>
  <si>
    <t>Sipil</t>
  </si>
  <si>
    <t>....</t>
  </si>
  <si>
    <t>BPJS Kesehatan ditanggung pemberi kerja 4%</t>
  </si>
  <si>
    <t>BPJS Ketenagakerjaan ditanggung pemberi kerja 4,24%</t>
  </si>
  <si>
    <t>Tunjangan Hari Raya</t>
  </si>
  <si>
    <t>Kompensasi PKWT</t>
  </si>
  <si>
    <t>2025 IDEAL</t>
  </si>
  <si>
    <t>2025 MIRIS</t>
  </si>
  <si>
    <t>C</t>
  </si>
  <si>
    <t>Driver</t>
  </si>
  <si>
    <t>SETIA</t>
  </si>
  <si>
    <t>ASA</t>
  </si>
  <si>
    <t>TEGAS</t>
  </si>
  <si>
    <t>PENGASUH</t>
  </si>
  <si>
    <t>BIRU</t>
  </si>
  <si>
    <t>BERMAKNA</t>
  </si>
  <si>
    <t>BINCANG</t>
  </si>
  <si>
    <t>SIASAT</t>
  </si>
  <si>
    <t>SIDIK</t>
  </si>
  <si>
    <t>SIAGA</t>
  </si>
  <si>
    <t>REKAN</t>
  </si>
  <si>
    <t>PENJAGA</t>
  </si>
  <si>
    <t>PATUH</t>
  </si>
  <si>
    <t>SALAM</t>
  </si>
  <si>
    <t>SERASI</t>
  </si>
  <si>
    <t>KREASI</t>
  </si>
  <si>
    <t>PEKA</t>
  </si>
  <si>
    <t>LOGIS</t>
  </si>
  <si>
    <t>BERMITRA</t>
  </si>
  <si>
    <t>TA AHLI</t>
  </si>
  <si>
    <t>OPERASIONAL</t>
  </si>
  <si>
    <t>KEPALA</t>
  </si>
  <si>
    <t>PPN</t>
  </si>
  <si>
    <t>Management Fee</t>
  </si>
  <si>
    <t>SBM</t>
  </si>
  <si>
    <t>Jabatan</t>
  </si>
  <si>
    <t>ITEM</t>
  </si>
  <si>
    <t>Lantai 1</t>
  </si>
  <si>
    <t>Lantai 2</t>
  </si>
  <si>
    <t>Lantai 3</t>
  </si>
  <si>
    <t>Lantai 4</t>
  </si>
  <si>
    <t>Lantai 5</t>
  </si>
  <si>
    <t>Lantai 6</t>
  </si>
  <si>
    <t>Termin per Bulan</t>
  </si>
  <si>
    <t>Gaji 2025</t>
  </si>
  <si>
    <t>Selisih</t>
  </si>
  <si>
    <t>Gaji 2024</t>
  </si>
  <si>
    <t>Gardener</t>
  </si>
  <si>
    <t>Lapangan</t>
  </si>
  <si>
    <t>Basement, Klinik, dan Masjid</t>
  </si>
  <si>
    <t>jam 1</t>
  </si>
  <si>
    <t>jam 2-4</t>
  </si>
  <si>
    <t>lembur 4 jam hari kerja</t>
  </si>
  <si>
    <t>lembur 6 jam hari libur</t>
  </si>
  <si>
    <t>Double Bucket</t>
  </si>
  <si>
    <t>Vacuum Wet ad Dry</t>
  </si>
  <si>
    <t>Carpet Extractor</t>
  </si>
  <si>
    <t>Blower Karpet</t>
  </si>
  <si>
    <t>Mesin Scrubber</t>
  </si>
  <si>
    <t>Vacuum Dry Cleaner</t>
  </si>
  <si>
    <t>No</t>
  </si>
  <si>
    <t>Nama Barang</t>
  </si>
  <si>
    <t>Satuan</t>
  </si>
  <si>
    <t xml:space="preserve">Vol 1 </t>
  </si>
  <si>
    <t xml:space="preserve">Vol 2 </t>
  </si>
  <si>
    <t>Total Vol</t>
  </si>
  <si>
    <t>Buah</t>
  </si>
  <si>
    <t>Kape 2"</t>
  </si>
  <si>
    <t>Kemoceng</t>
  </si>
  <si>
    <t>Tapas</t>
  </si>
  <si>
    <t>Lusin</t>
  </si>
  <si>
    <t xml:space="preserve">Kain Lap Microfibre </t>
  </si>
  <si>
    <t>Lap Majun</t>
  </si>
  <si>
    <t>Kg</t>
  </si>
  <si>
    <t>Dust mop Acrylic 60 cm complete</t>
  </si>
  <si>
    <t>Set</t>
  </si>
  <si>
    <t>Mop Set, tangkai alumunium</t>
  </si>
  <si>
    <t xml:space="preserve">Rakbol </t>
  </si>
  <si>
    <t>Sarung Tangan Karet Panjang ± 30 cm</t>
  </si>
  <si>
    <t>Pasang</t>
  </si>
  <si>
    <t>Spon Cuci Piring</t>
  </si>
  <si>
    <t>Sikat WC (Bowl brush)</t>
  </si>
  <si>
    <t>Window squeege 45cm</t>
  </si>
  <si>
    <t>Refill Windows Squeege 45cm</t>
  </si>
  <si>
    <t>Weeper lantai 100 cm</t>
  </si>
  <si>
    <t>Weeper Toilet 45 cm</t>
  </si>
  <si>
    <t>Window Washer 45 cm</t>
  </si>
  <si>
    <t>Refill Window Washer 45cm</t>
  </si>
  <si>
    <t>Kain Mop Biru/Putih</t>
  </si>
  <si>
    <t>Kain Mop merah</t>
  </si>
  <si>
    <t>Sapu lidi gagang</t>
  </si>
  <si>
    <t>Subtotal Harga Perlengkapan Kebersihan</t>
  </si>
  <si>
    <t>kaleng</t>
  </si>
  <si>
    <t>Galon</t>
  </si>
  <si>
    <t>bungkus</t>
  </si>
  <si>
    <t>botol</t>
  </si>
  <si>
    <t>Botol</t>
  </si>
  <si>
    <t>Kaleng</t>
  </si>
  <si>
    <t>Pack</t>
  </si>
  <si>
    <t>Subtotal Harga Bahan Kebersihan</t>
  </si>
  <si>
    <t>Perlengkapan Kebersihan</t>
  </si>
  <si>
    <t>Bahan Kebersihan</t>
  </si>
  <si>
    <t>Sewa Alat Kebersihan</t>
  </si>
  <si>
    <t>Unit</t>
  </si>
  <si>
    <t>Subtotal Sewa Alat Kebersihan</t>
  </si>
  <si>
    <t>Pengharum Ruangan Spray (merek bayfresh/setara; 320ml)</t>
  </si>
  <si>
    <t>Semprot Nyamuk (merek baygon/hit/setara; 675ml)</t>
  </si>
  <si>
    <t>Pengharum Ruangan Gantung (Dahlia/Glade/Setara; 70 gram)</t>
  </si>
  <si>
    <t>Tissue Facial (merek Jolly 2 ply 250 sheets)</t>
  </si>
  <si>
    <t>Floorcleaner (merek Johnson; 4L)</t>
  </si>
  <si>
    <t>HDSSR (Merek Jhonson; 4L)</t>
  </si>
  <si>
    <t>Furniture Polish Liquid (merek Pledge; 410ml)</t>
  </si>
  <si>
    <t>Furniture Polish Oil (merek Pledge; 170ml)</t>
  </si>
  <si>
    <t>Glo Metal Polish (Merek Johnson; 2L)</t>
  </si>
  <si>
    <t>Marble Polish Powder (Merek Extra/setara; 1kg)</t>
  </si>
  <si>
    <t>Marble Klin (Merek Johnson; 4 Liter)</t>
  </si>
  <si>
    <t>Waxstrip (Merek Johnson; 4 Liter)</t>
  </si>
  <si>
    <t>New Complete (Merek Johnson; 4 Liter)</t>
  </si>
  <si>
    <t>Pengkilap Lantai (Merek Hi Gloss/setara; 500gr)</t>
  </si>
  <si>
    <t>Karbol Lantai (Merek Wipol/SOS; 5L)</t>
  </si>
  <si>
    <t>Sabun cuci piring (merek sunlight/mama lemon; 5L)</t>
  </si>
  <si>
    <t>Kantong Sampah Kecil (Merek Klinpak; 40 x 50 cm;  isi 30 pcs/pack)</t>
  </si>
  <si>
    <t>Kantong Sampah Besar (Merek Klinpak; 80 x 100 cm;  isi 8 pcs/pack)</t>
  </si>
  <si>
    <t>Kantong Sampah Ekstra Besar (Merek Klinpak; 100 x 120 cm;  isi 5 pcs/pack)</t>
  </si>
  <si>
    <t>Serbet Dapur</t>
  </si>
  <si>
    <t>Dust mop Acrylic 60 cm replacement</t>
  </si>
  <si>
    <t>Dust mop Acrylic 80 cm complete</t>
  </si>
  <si>
    <t>Dust mop Acrylic 80 cm replacement</t>
  </si>
  <si>
    <t>Kamper Bola Gantung (merek Swallow/Dahlia; 2pcs/pack; 150gr)</t>
  </si>
  <si>
    <t>pack</t>
  </si>
  <si>
    <t>Sabun cuci tangan (merek SOS; 4L)</t>
  </si>
  <si>
    <t>Glass Cleaner (merek Cling/Mr. Muscle/setara; 4L)</t>
  </si>
  <si>
    <t>Rugbee Shampoo Karpet (merek Jhonson; 4L)</t>
  </si>
  <si>
    <t>Chief Security</t>
  </si>
  <si>
    <t>Teknisi Sipil</t>
  </si>
  <si>
    <t>Teknisi Mekanikal Elekrtikal</t>
  </si>
  <si>
    <t>I</t>
  </si>
  <si>
    <t>PERSONIL</t>
  </si>
  <si>
    <t>NO</t>
  </si>
  <si>
    <t>URAIAN</t>
  </si>
  <si>
    <t>Vol</t>
  </si>
  <si>
    <t>Sat</t>
  </si>
  <si>
    <t>Harga Satuan Personil</t>
  </si>
  <si>
    <t>Harga Sebulan</t>
  </si>
  <si>
    <t>Hari Keagamaan</t>
  </si>
  <si>
    <t>BPJS Kesehatan</t>
  </si>
  <si>
    <t>Org</t>
  </si>
  <si>
    <t>BPJS TK</t>
  </si>
  <si>
    <t>Perlengkapan</t>
  </si>
  <si>
    <t>Bahan</t>
  </si>
  <si>
    <t>Sewa Alat</t>
  </si>
  <si>
    <t>URAIAN BIAYA</t>
  </si>
  <si>
    <t>JENIS BIAYA</t>
  </si>
  <si>
    <t>subtotal</t>
  </si>
  <si>
    <t>Lumsum</t>
  </si>
  <si>
    <t>Sapu Nilon + Pengki Set</t>
  </si>
  <si>
    <t>Wet Floor Sign (260 x 50 x 640 mm)</t>
  </si>
  <si>
    <t xml:space="preserve">Gayung (1,5 Liter) </t>
  </si>
  <si>
    <t>Sikat Tangan Plastik</t>
  </si>
  <si>
    <t>Sikat Tangkai (sikat 22 cm; tangkai 110 cm)</t>
  </si>
  <si>
    <t>Sprayer Tudor 500ml</t>
  </si>
  <si>
    <t>cleaning tools belt black</t>
  </si>
  <si>
    <t>Telescopic Pole/Longstick ( 2m x 3 = 6 meter)</t>
  </si>
  <si>
    <t>Detergen Bubuk (merek Attack/setara; 1,5 kg)</t>
  </si>
  <si>
    <t>Total Keseluruhan</t>
  </si>
  <si>
    <t>Sub Total</t>
  </si>
  <si>
    <t>Tunjangan Lain</t>
  </si>
  <si>
    <t>Petugas Climbing</t>
  </si>
  <si>
    <t>Gaji Pokok dan Tunjangan</t>
  </si>
  <si>
    <t>PERLENGKAPAN, BAHAN, DAN</t>
  </si>
  <si>
    <t>SEWA ALAT KEBERSIHAN</t>
  </si>
  <si>
    <t>Kain Lap Kanebo (Kenmaster/3M)</t>
  </si>
  <si>
    <t>Tissue Roll (merek Tessa 2 ply 328 sheets; 6 rolls/pack)</t>
  </si>
  <si>
    <t>Tissue Hand Towel (merek Livi 1 ply 150 sheets; 24 pcs/pack)</t>
  </si>
  <si>
    <t>pcs</t>
  </si>
  <si>
    <t>Pad coklat 17" (merk 3M)</t>
  </si>
  <si>
    <t>Bubuk Pembersih Serbaguna (merek metachem 1 Kg)</t>
  </si>
  <si>
    <t>Troli Prestar NG 401 500kg</t>
  </si>
  <si>
    <t>Mesin Penyemprot Air Tekanan Tinggi (Max. Pressure 140 Bar)</t>
  </si>
  <si>
    <t>Pad holder 17"</t>
  </si>
  <si>
    <t>Pad Merah / Putih 17" (merk 3M)</t>
  </si>
  <si>
    <t>Single Bucket Mop Wringer (20 Liter)</t>
  </si>
  <si>
    <t>Blower Karpet (Merek Krisbow/Minutemen/setara)</t>
  </si>
  <si>
    <t>Mesin Poles Lantai (Low Speed) 17" (merek karcher/krisbow)</t>
  </si>
  <si>
    <t>Vacuum Dry Cleaner (3 Liter) (Merek Krisbow/setara)</t>
  </si>
  <si>
    <t>Carpet Vacuum Extractor (merek karcher/krisbow/setara)</t>
  </si>
  <si>
    <t>Vacuum Wet and Dry Cleaner (15 Liter)  (merek karcher/krisbow/setara)</t>
  </si>
  <si>
    <t>Bowl Getter (4 Liter)</t>
  </si>
  <si>
    <t>Scrubbing Brush 17" (Merek Krisbow/setara)</t>
  </si>
  <si>
    <t>Shampooing Brush 17" (Merek Krisbow/setara)</t>
  </si>
  <si>
    <t>Harga Setahun</t>
  </si>
  <si>
    <t>TOTAL HARGA</t>
  </si>
  <si>
    <t>SUBTOTAL HARGA</t>
  </si>
  <si>
    <t>: masukkan penawaran pada cell berwarna hijau</t>
  </si>
  <si>
    <t>Jumlah Personil</t>
  </si>
  <si>
    <t>Seragam (Atasan + Bawahan) (2 stel)</t>
  </si>
  <si>
    <t>Sepatu 
(1 pasang)</t>
  </si>
  <si>
    <t>ID Card/Tanda Pengenal (1 Pcs)</t>
  </si>
  <si>
    <t>Chief Security*</t>
  </si>
  <si>
    <t>Danru Satpam**</t>
  </si>
  <si>
    <t>Anggota Satpam**</t>
  </si>
  <si>
    <t>*) Seragam Safari untuk Chief (2 baju dan celana, 2 pin nama, 2 pin logo, 1 pasang sepatu pantofel, 2 pasang kaos kaki, dan 2 buah kaos lapangan)</t>
  </si>
  <si>
    <t xml:space="preserve"> sesuai Standar Peraturan Polri No. 4 Tahun 2020</t>
  </si>
  <si>
    <t xml:space="preserve">**) Seragam PDL untuk Chief (2 baju dan celana, 2 atribut bordir, 1 pasang sepatu PDL, 1 buah kopel, 1 buah ikat pinggang, 1 buah tali kurt, </t>
  </si>
  <si>
    <t>1 buah peluit, 1 buah topi, 2 kaos lapangan dan 2 pasang kaos kaki) sesuai Standar Peraturan Polri No. 4 Tahun 2020</t>
  </si>
  <si>
    <t>PERLENGKAPAN KERJA</t>
  </si>
  <si>
    <t>TOTAL BIAYA PEKERJAAN</t>
  </si>
  <si>
    <t>JUMLAH BIAYA TOTAL PER BULAN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</si>
</sst>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[$Rp-421]* #,##0.00_-;\-[$Rp-421]* #,##0.00_-;_-[$Rp-421]* &quot;-&quot;??_-;_-@_-"/>
    <numFmt numFmtId="165" formatCode="_-[$Rp-3809]* #,##0.00_-;\-[$Rp-3809]* #,##0.00_-;_-[$Rp-3809]* &quot;-&quot;??_-;_-@_-"/>
    <numFmt numFmtId="166" formatCode="_-* #,##0_-;\-* #,##0_-;_-* &quot;-&quot;??_-;_-@_-"/>
    <numFmt numFmtId="167" formatCode="_(* #,##0.00_);_(* \(#,##0.00\);_(* &quot;-&quot;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Meiryo"/>
      <family val="2"/>
      <charset val="128"/>
    </font>
    <font>
      <b/>
      <sz val="11"/>
      <color theme="1"/>
      <name val="Meiryo"/>
      <family val="2"/>
      <charset val="128"/>
    </font>
    <font>
      <b/>
      <u/>
      <sz val="11"/>
      <color theme="1"/>
      <name val="Meiryo"/>
      <family val="2"/>
      <charset val="128"/>
    </font>
    <font>
      <u/>
      <sz val="11"/>
      <color theme="1"/>
      <name val="Meiryo"/>
      <family val="2"/>
      <charset val="128"/>
    </font>
    <font>
      <sz val="11"/>
      <color theme="1"/>
      <name val="Calibri"/>
      <family val="2"/>
      <scheme val="minor"/>
    </font>
    <font>
      <b/>
      <sz val="11"/>
      <color theme="1"/>
      <name val="Biome"/>
      <family val="2"/>
    </font>
    <font>
      <sz val="11"/>
      <color theme="1"/>
      <name val="Biome"/>
      <family val="2"/>
    </font>
    <font>
      <b/>
      <u/>
      <sz val="11"/>
      <color theme="1"/>
      <name val="Biome"/>
      <family val="2"/>
    </font>
    <font>
      <u/>
      <sz val="11"/>
      <color theme="1"/>
      <name val="Biome"/>
      <family val="2"/>
    </font>
    <font>
      <sz val="8"/>
      <name val="Calibri"/>
      <family val="2"/>
      <scheme val="minor"/>
    </font>
    <font>
      <b/>
      <sz val="11"/>
      <color theme="0"/>
      <name val="Biome"/>
      <family val="2"/>
    </font>
    <font>
      <b/>
      <i/>
      <sz val="11"/>
      <color theme="1"/>
      <name val="Biome"/>
      <family val="2"/>
    </font>
    <font>
      <u/>
      <sz val="11"/>
      <color theme="10"/>
      <name val="Calibri"/>
      <family val="2"/>
      <scheme val="minor"/>
    </font>
    <font>
      <b/>
      <sz val="11"/>
      <name val="Abadi"/>
      <family val="2"/>
    </font>
    <font>
      <sz val="11"/>
      <name val="Abadi"/>
      <family val="2"/>
    </font>
    <font>
      <sz val="11"/>
      <color theme="1"/>
      <name val="Abadi"/>
      <family val="2"/>
    </font>
    <font>
      <b/>
      <sz val="11"/>
      <color theme="1"/>
      <name val="Abadi"/>
      <family val="2"/>
    </font>
    <font>
      <b/>
      <sz val="11"/>
      <color theme="0"/>
      <name val="Abadi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badi"/>
      <family val="2"/>
    </font>
    <font>
      <u/>
      <sz val="11"/>
      <color theme="10"/>
      <name val="Abadi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4" fontId="2" fillId="0" borderId="1" xfId="0" applyNumberFormat="1" applyFont="1" applyBorder="1"/>
    <xf numFmtId="0" fontId="2" fillId="0" borderId="5" xfId="0" applyFont="1" applyBorder="1" applyAlignment="1">
      <alignment horizontal="center"/>
    </xf>
    <xf numFmtId="164" fontId="1" fillId="0" borderId="6" xfId="0" applyNumberFormat="1" applyFont="1" applyBorder="1"/>
    <xf numFmtId="0" fontId="1" fillId="0" borderId="5" xfId="0" applyFont="1" applyBorder="1" applyAlignment="1">
      <alignment horizontal="center"/>
    </xf>
    <xf numFmtId="164" fontId="2" fillId="0" borderId="6" xfId="0" applyNumberFormat="1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8" xfId="0" applyFont="1" applyBorder="1"/>
    <xf numFmtId="164" fontId="2" fillId="0" borderId="9" xfId="0" applyNumberFormat="1" applyFont="1" applyBorder="1"/>
    <xf numFmtId="0" fontId="3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3" borderId="1" xfId="0" applyFont="1" applyFill="1" applyBorder="1" applyAlignment="1">
      <alignment horizontal="center" wrapText="1"/>
    </xf>
    <xf numFmtId="164" fontId="1" fillId="3" borderId="1" xfId="0" applyNumberFormat="1" applyFont="1" applyFill="1" applyBorder="1"/>
    <xf numFmtId="164" fontId="2" fillId="3" borderId="1" xfId="0" applyNumberFormat="1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1" fillId="3" borderId="8" xfId="0" applyFont="1" applyFill="1" applyBorder="1" applyAlignment="1">
      <alignment horizontal="center" wrapText="1"/>
    </xf>
    <xf numFmtId="0" fontId="2" fillId="3" borderId="8" xfId="0" applyFont="1" applyFill="1" applyBorder="1"/>
    <xf numFmtId="164" fontId="2" fillId="3" borderId="8" xfId="0" applyNumberFormat="1" applyFont="1" applyFill="1" applyBorder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3" fontId="7" fillId="0" borderId="0" xfId="1" applyFont="1" applyAlignment="1">
      <alignment vertical="center"/>
    </xf>
    <xf numFmtId="164" fontId="6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vertical="center"/>
    </xf>
    <xf numFmtId="0" fontId="11" fillId="4" borderId="1" xfId="0" applyFont="1" applyFill="1" applyBorder="1" applyAlignment="1">
      <alignment horizontal="center" vertical="center"/>
    </xf>
    <xf numFmtId="164" fontId="11" fillId="4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7" fillId="5" borderId="0" xfId="0" applyFont="1" applyFill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0" fontId="7" fillId="5" borderId="20" xfId="0" applyFont="1" applyFill="1" applyBorder="1" applyAlignme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vertical="center"/>
    </xf>
    <xf numFmtId="0" fontId="0" fillId="0" borderId="0" xfId="0" applyAlignment="1">
      <alignment horizont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6" fillId="5" borderId="11" xfId="0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1" fontId="21" fillId="0" borderId="1" xfId="0" quotePrefix="1" applyNumberFormat="1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165" fontId="22" fillId="0" borderId="1" xfId="0" applyNumberFormat="1" applyFont="1" applyBorder="1" applyAlignment="1">
      <alignment vertical="center"/>
    </xf>
    <xf numFmtId="0" fontId="21" fillId="0" borderId="1" xfId="3" applyFont="1" applyFill="1" applyBorder="1" applyAlignment="1">
      <alignment vertical="center"/>
    </xf>
    <xf numFmtId="165" fontId="23" fillId="0" borderId="1" xfId="0" applyNumberFormat="1" applyFont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0" fontId="21" fillId="0" borderId="1" xfId="0" quotePrefix="1" applyFont="1" applyBorder="1" applyAlignment="1">
      <alignment horizontal="center" vertical="center"/>
    </xf>
    <xf numFmtId="165" fontId="23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right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 wrapText="1"/>
    </xf>
    <xf numFmtId="164" fontId="22" fillId="6" borderId="1" xfId="0" applyNumberFormat="1" applyFont="1" applyFill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165" fontId="0" fillId="0" borderId="0" xfId="0" applyNumberFormat="1"/>
    <xf numFmtId="0" fontId="17" fillId="5" borderId="13" xfId="0" applyFont="1" applyFill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165" fontId="23" fillId="0" borderId="0" xfId="0" applyNumberFormat="1" applyFont="1"/>
    <xf numFmtId="166" fontId="16" fillId="0" borderId="0" xfId="1" applyNumberFormat="1" applyFont="1"/>
    <xf numFmtId="0" fontId="18" fillId="4" borderId="1" xfId="0" applyFont="1" applyFill="1" applyBorder="1" applyAlignment="1">
      <alignment horizontal="center" vertical="center"/>
    </xf>
    <xf numFmtId="166" fontId="18" fillId="4" borderId="1" xfId="1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vertical="center"/>
    </xf>
    <xf numFmtId="0" fontId="17" fillId="5" borderId="1" xfId="0" applyFont="1" applyFill="1" applyBorder="1" applyAlignment="1">
      <alignment horizontal="right" vertical="center"/>
    </xf>
    <xf numFmtId="0" fontId="17" fillId="5" borderId="1" xfId="0" applyFont="1" applyFill="1" applyBorder="1" applyAlignment="1">
      <alignment vertical="center"/>
    </xf>
    <xf numFmtId="0" fontId="17" fillId="5" borderId="11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right" vertical="center"/>
    </xf>
    <xf numFmtId="167" fontId="18" fillId="4" borderId="1" xfId="0" applyNumberFormat="1" applyFont="1" applyFill="1" applyBorder="1" applyAlignment="1">
      <alignment horizontal="center" vertical="center" wrapText="1"/>
    </xf>
    <xf numFmtId="167" fontId="18" fillId="7" borderId="1" xfId="0" applyNumberFormat="1" applyFont="1" applyFill="1" applyBorder="1" applyAlignment="1">
      <alignment horizontal="center" vertical="center" wrapText="1"/>
    </xf>
    <xf numFmtId="167" fontId="14" fillId="0" borderId="1" xfId="0" applyNumberFormat="1" applyFont="1" applyBorder="1" applyAlignment="1">
      <alignment horizontal="center" vertical="center"/>
    </xf>
    <xf numFmtId="167" fontId="14" fillId="0" borderId="1" xfId="0" applyNumberFormat="1" applyFont="1" applyBorder="1" applyAlignment="1">
      <alignment vertical="center"/>
    </xf>
    <xf numFmtId="167" fontId="15" fillId="0" borderId="1" xfId="0" applyNumberFormat="1" applyFont="1" applyBorder="1"/>
    <xf numFmtId="167" fontId="16" fillId="0" borderId="1" xfId="0" applyNumberFormat="1" applyFont="1" applyBorder="1" applyAlignment="1">
      <alignment vertical="center"/>
    </xf>
    <xf numFmtId="167" fontId="15" fillId="0" borderId="1" xfId="0" applyNumberFormat="1" applyFont="1" applyBorder="1" applyAlignment="1">
      <alignment horizontal="center" vertical="center"/>
    </xf>
    <xf numFmtId="167" fontId="17" fillId="0" borderId="1" xfId="1" applyNumberFormat="1" applyFont="1" applyBorder="1" applyAlignment="1">
      <alignment vertical="center"/>
    </xf>
    <xf numFmtId="167" fontId="14" fillId="0" borderId="1" xfId="0" applyNumberFormat="1" applyFont="1" applyBorder="1"/>
    <xf numFmtId="167" fontId="14" fillId="0" borderId="1" xfId="0" applyNumberFormat="1" applyFont="1" applyBorder="1" applyAlignment="1">
      <alignment horizontal="center"/>
    </xf>
    <xf numFmtId="164" fontId="17" fillId="0" borderId="1" xfId="1" applyNumberFormat="1" applyFont="1" applyBorder="1" applyAlignment="1">
      <alignment vertical="center"/>
    </xf>
    <xf numFmtId="164" fontId="16" fillId="0" borderId="1" xfId="1" applyNumberFormat="1" applyFont="1" applyBorder="1" applyAlignment="1">
      <alignment vertical="center"/>
    </xf>
    <xf numFmtId="164" fontId="17" fillId="5" borderId="1" xfId="1" applyNumberFormat="1" applyFont="1" applyFill="1" applyBorder="1" applyAlignment="1">
      <alignment vertical="center"/>
    </xf>
    <xf numFmtId="0" fontId="24" fillId="5" borderId="13" xfId="0" applyFont="1" applyFill="1" applyBorder="1" applyAlignment="1">
      <alignment vertical="center"/>
    </xf>
    <xf numFmtId="167" fontId="16" fillId="0" borderId="0" xfId="0" applyNumberFormat="1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167" fontId="14" fillId="0" borderId="1" xfId="0" applyNumberFormat="1" applyFont="1" applyBorder="1" applyAlignment="1">
      <alignment horizontal="right"/>
    </xf>
    <xf numFmtId="0" fontId="0" fillId="6" borderId="0" xfId="0" applyFill="1"/>
    <xf numFmtId="167" fontId="18" fillId="4" borderId="1" xfId="0" applyNumberFormat="1" applyFont="1" applyFill="1" applyBorder="1" applyAlignment="1">
      <alignment horizontal="center" wrapText="1"/>
    </xf>
    <xf numFmtId="0" fontId="16" fillId="5" borderId="11" xfId="0" applyFont="1" applyFill="1" applyBorder="1" applyAlignment="1">
      <alignment horizontal="right" vertical="center"/>
    </xf>
    <xf numFmtId="164" fontId="17" fillId="0" borderId="1" xfId="0" applyNumberFormat="1" applyFont="1" applyBorder="1" applyAlignment="1">
      <alignment horizontal="right" vertical="center"/>
    </xf>
    <xf numFmtId="167" fontId="16" fillId="0" borderId="0" xfId="0" applyNumberFormat="1" applyFont="1"/>
    <xf numFmtId="164" fontId="16" fillId="0" borderId="1" xfId="0" applyNumberFormat="1" applyFont="1" applyBorder="1" applyAlignment="1">
      <alignment vertical="center"/>
    </xf>
    <xf numFmtId="164" fontId="17" fillId="0" borderId="1" xfId="0" applyNumberFormat="1" applyFont="1" applyBorder="1" applyAlignment="1">
      <alignment vertical="center"/>
    </xf>
    <xf numFmtId="164" fontId="16" fillId="6" borderId="1" xfId="0" applyNumberFormat="1" applyFont="1" applyFill="1" applyBorder="1" applyAlignment="1">
      <alignment horizontal="center" vertical="center"/>
    </xf>
    <xf numFmtId="43" fontId="16" fillId="0" borderId="0" xfId="1" applyFont="1"/>
    <xf numFmtId="43" fontId="16" fillId="0" borderId="0" xfId="0" applyNumberFormat="1" applyFont="1"/>
    <xf numFmtId="0" fontId="16" fillId="0" borderId="0" xfId="0" applyFont="1" applyAlignment="1">
      <alignment horizontal="right" vertical="center"/>
    </xf>
    <xf numFmtId="0" fontId="16" fillId="6" borderId="0" xfId="0" applyFont="1" applyFill="1"/>
    <xf numFmtId="0" fontId="25" fillId="0" borderId="0" xfId="4" applyFont="1"/>
    <xf numFmtId="164" fontId="16" fillId="6" borderId="1" xfId="1" applyNumberFormat="1" applyFont="1" applyFill="1" applyBorder="1" applyAlignment="1" applyProtection="1">
      <alignment vertical="center"/>
      <protection locked="0"/>
    </xf>
    <xf numFmtId="164" fontId="17" fillId="6" borderId="1" xfId="1" applyNumberFormat="1" applyFont="1" applyFill="1" applyBorder="1" applyAlignment="1" applyProtection="1">
      <alignment vertical="center"/>
      <protection locked="0"/>
    </xf>
    <xf numFmtId="9" fontId="17" fillId="6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7" fontId="18" fillId="4" borderId="1" xfId="0" applyNumberFormat="1" applyFont="1" applyFill="1" applyBorder="1" applyAlignment="1">
      <alignment horizontal="center" vertical="center" wrapText="1"/>
    </xf>
    <xf numFmtId="167" fontId="18" fillId="7" borderId="1" xfId="0" applyNumberFormat="1" applyFont="1" applyFill="1" applyBorder="1" applyAlignment="1">
      <alignment horizontal="center" vertical="center" wrapText="1"/>
    </xf>
    <xf numFmtId="167" fontId="18" fillId="4" borderId="13" xfId="0" applyNumberFormat="1" applyFont="1" applyFill="1" applyBorder="1" applyAlignment="1">
      <alignment horizontal="center" vertical="center" wrapText="1"/>
    </xf>
    <xf numFmtId="167" fontId="18" fillId="4" borderId="22" xfId="0" applyNumberFormat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right" vertical="center"/>
    </xf>
    <xf numFmtId="0" fontId="23" fillId="0" borderId="1" xfId="0" applyFont="1" applyBorder="1" applyAlignment="1">
      <alignment horizontal="right" vertical="center"/>
    </xf>
    <xf numFmtId="0" fontId="19" fillId="4" borderId="1" xfId="0" applyFont="1" applyFill="1" applyBorder="1" applyAlignment="1">
      <alignment horizontal="center" vertical="center" wrapText="1"/>
    </xf>
  </cellXfs>
  <cellStyles count="5">
    <cellStyle name="Hipertaut" xfId="4" builtinId="8"/>
    <cellStyle name="Hyperlink 2" xfId="3" xr:uid="{00000000-0005-0000-0000-000002000000}"/>
    <cellStyle name="Koma" xfId="1" builtinId="3"/>
    <cellStyle name="Normal" xfId="0" builtinId="0"/>
    <cellStyle name="Percent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depocleaning.com/kaindantissue.html/lapmicrofibre.html" TargetMode="External"/><Relationship Id="rId1" Type="http://schemas.openxmlformats.org/officeDocument/2006/relationships/hyperlink" Target="http://www.depocleaning.com/kaindantissue.html/lapmicrofibr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1"/>
  <sheetViews>
    <sheetView zoomScale="70" zoomScaleNormal="70" workbookViewId="0">
      <pane ySplit="3" topLeftCell="A7" activePane="bottomLeft" state="frozen"/>
      <selection pane="bottomLeft" activeCell="K17" sqref="K17"/>
    </sheetView>
  </sheetViews>
  <sheetFormatPr defaultColWidth="8.7109375" defaultRowHeight="18.75" x14ac:dyDescent="0.45"/>
  <cols>
    <col min="1" max="1" width="6.42578125" style="2" customWidth="1"/>
    <col min="2" max="2" width="59.140625" style="1" customWidth="1"/>
    <col min="3" max="3" width="7.85546875" style="4" bestFit="1" customWidth="1"/>
    <col min="4" max="4" width="9.140625" style="4" customWidth="1"/>
    <col min="5" max="5" width="6.5703125" style="4" bestFit="1" customWidth="1"/>
    <col min="6" max="6" width="22.42578125" style="3" customWidth="1"/>
    <col min="7" max="7" width="27.140625" style="3" customWidth="1"/>
    <col min="8" max="8" width="7.5703125" style="2" bestFit="1" customWidth="1"/>
    <col min="9" max="9" width="8.7109375" style="2"/>
    <col min="10" max="10" width="6.42578125" style="2" bestFit="1" customWidth="1"/>
    <col min="11" max="11" width="22" style="3" customWidth="1"/>
    <col min="12" max="12" width="29" style="3" customWidth="1"/>
    <col min="13" max="13" width="8.7109375" style="1"/>
    <col min="14" max="14" width="5.5703125" style="24" customWidth="1"/>
    <col min="15" max="15" width="28.85546875" style="1" customWidth="1"/>
    <col min="16" max="16" width="12.28515625" style="1" customWidth="1"/>
    <col min="17" max="17" width="14" style="1" customWidth="1"/>
    <col min="18" max="18" width="13.85546875" style="1" bestFit="1" customWidth="1"/>
    <col min="19" max="16384" width="8.7109375" style="1"/>
  </cols>
  <sheetData>
    <row r="1" spans="1:18" s="5" customFormat="1" ht="27.6" customHeight="1" x14ac:dyDescent="0.25">
      <c r="A1" s="170" t="s">
        <v>0</v>
      </c>
      <c r="B1" s="172" t="s">
        <v>1</v>
      </c>
      <c r="C1" s="174" t="s">
        <v>75</v>
      </c>
      <c r="D1" s="174"/>
      <c r="E1" s="174"/>
      <c r="F1" s="174"/>
      <c r="G1" s="174"/>
      <c r="H1" s="172" t="s">
        <v>74</v>
      </c>
      <c r="I1" s="172"/>
      <c r="J1" s="172"/>
      <c r="K1" s="172"/>
      <c r="L1" s="175"/>
      <c r="N1" s="25"/>
    </row>
    <row r="2" spans="1:18" s="5" customFormat="1" x14ac:dyDescent="0.25">
      <c r="A2" s="171"/>
      <c r="B2" s="173"/>
      <c r="C2" s="176" t="s">
        <v>2</v>
      </c>
      <c r="D2" s="176"/>
      <c r="E2" s="176"/>
      <c r="F2" s="177" t="s">
        <v>6</v>
      </c>
      <c r="G2" s="177" t="s">
        <v>7</v>
      </c>
      <c r="H2" s="176" t="s">
        <v>2</v>
      </c>
      <c r="I2" s="176"/>
      <c r="J2" s="176"/>
      <c r="K2" s="177" t="s">
        <v>6</v>
      </c>
      <c r="L2" s="178" t="s">
        <v>7</v>
      </c>
      <c r="N2" s="25"/>
    </row>
    <row r="3" spans="1:18" s="5" customFormat="1" ht="37.5" x14ac:dyDescent="0.25">
      <c r="A3" s="171"/>
      <c r="B3" s="173"/>
      <c r="C3" s="20" t="s">
        <v>3</v>
      </c>
      <c r="D3" s="20" t="s">
        <v>8</v>
      </c>
      <c r="E3" s="20" t="s">
        <v>5</v>
      </c>
      <c r="F3" s="177"/>
      <c r="G3" s="177"/>
      <c r="H3" s="20" t="s">
        <v>3</v>
      </c>
      <c r="I3" s="20" t="s">
        <v>4</v>
      </c>
      <c r="J3" s="20" t="s">
        <v>5</v>
      </c>
      <c r="K3" s="177"/>
      <c r="L3" s="178"/>
      <c r="N3" s="25"/>
    </row>
    <row r="4" spans="1:18" x14ac:dyDescent="0.45">
      <c r="A4" s="14" t="s">
        <v>9</v>
      </c>
      <c r="B4" s="8" t="s">
        <v>10</v>
      </c>
      <c r="C4" s="29"/>
      <c r="D4" s="29"/>
      <c r="E4" s="29"/>
      <c r="F4" s="30"/>
      <c r="G4" s="31">
        <f>SUM(G5:G14)</f>
        <v>5153520000</v>
      </c>
      <c r="H4" s="11"/>
      <c r="I4" s="11"/>
      <c r="J4" s="11"/>
      <c r="K4" s="10"/>
      <c r="L4" s="17">
        <f>SUM(L5:L14)</f>
        <v>6702180000</v>
      </c>
      <c r="N4" s="26" t="s">
        <v>44</v>
      </c>
      <c r="O4" s="23"/>
    </row>
    <row r="5" spans="1:18" x14ac:dyDescent="0.45">
      <c r="A5" s="16">
        <v>1</v>
      </c>
      <c r="B5" s="12" t="s">
        <v>11</v>
      </c>
      <c r="C5" s="29">
        <v>2</v>
      </c>
      <c r="D5" s="29">
        <v>12</v>
      </c>
      <c r="E5" s="29">
        <f>C5*D5</f>
        <v>24</v>
      </c>
      <c r="F5" s="30">
        <v>5250000</v>
      </c>
      <c r="G5" s="30">
        <f>E5*F5</f>
        <v>126000000</v>
      </c>
      <c r="H5" s="9">
        <v>2</v>
      </c>
      <c r="I5" s="9">
        <v>12</v>
      </c>
      <c r="J5" s="9">
        <f>H5*I5</f>
        <v>24</v>
      </c>
      <c r="K5" s="10">
        <v>5250000</v>
      </c>
      <c r="L5" s="15">
        <f t="shared" ref="L5:L14" si="0">J5*K5</f>
        <v>126000000</v>
      </c>
      <c r="N5" s="24" t="s">
        <v>42</v>
      </c>
      <c r="O5" s="1" t="s">
        <v>43</v>
      </c>
    </row>
    <row r="6" spans="1:18" x14ac:dyDescent="0.45">
      <c r="A6" s="16">
        <v>2</v>
      </c>
      <c r="B6" s="12" t="s">
        <v>12</v>
      </c>
      <c r="C6" s="29">
        <v>1</v>
      </c>
      <c r="D6" s="29">
        <v>12</v>
      </c>
      <c r="E6" s="29">
        <f t="shared" ref="E6:E14" si="1">C6*D6</f>
        <v>12</v>
      </c>
      <c r="F6" s="30">
        <v>5750000</v>
      </c>
      <c r="G6" s="30">
        <f t="shared" ref="G6:G14" si="2">E6*F6</f>
        <v>69000000</v>
      </c>
      <c r="H6" s="9">
        <v>2</v>
      </c>
      <c r="I6" s="9">
        <v>12</v>
      </c>
      <c r="J6" s="9">
        <f t="shared" ref="J6:J14" si="3">H6*I6</f>
        <v>24</v>
      </c>
      <c r="K6" s="10">
        <v>5750000</v>
      </c>
      <c r="L6" s="15">
        <f t="shared" si="0"/>
        <v>138000000</v>
      </c>
    </row>
    <row r="7" spans="1:18" x14ac:dyDescent="0.45">
      <c r="A7" s="16">
        <v>3</v>
      </c>
      <c r="B7" s="12" t="s">
        <v>13</v>
      </c>
      <c r="C7" s="29">
        <v>4</v>
      </c>
      <c r="D7" s="29">
        <v>12</v>
      </c>
      <c r="E7" s="29">
        <f t="shared" si="1"/>
        <v>48</v>
      </c>
      <c r="F7" s="30">
        <v>5104000</v>
      </c>
      <c r="G7" s="30">
        <f t="shared" si="2"/>
        <v>244992000</v>
      </c>
      <c r="H7" s="9">
        <v>4</v>
      </c>
      <c r="I7" s="9">
        <v>12</v>
      </c>
      <c r="J7" s="9">
        <f t="shared" si="3"/>
        <v>48</v>
      </c>
      <c r="K7" s="10">
        <v>5104000</v>
      </c>
      <c r="L7" s="15">
        <f t="shared" si="0"/>
        <v>244992000</v>
      </c>
      <c r="N7" s="27" t="s">
        <v>45</v>
      </c>
    </row>
    <row r="8" spans="1:18" x14ac:dyDescent="0.45">
      <c r="A8" s="16">
        <v>4</v>
      </c>
      <c r="B8" s="12" t="s">
        <v>14</v>
      </c>
      <c r="C8" s="29">
        <v>19</v>
      </c>
      <c r="D8" s="29">
        <v>12</v>
      </c>
      <c r="E8" s="29">
        <f t="shared" si="1"/>
        <v>228</v>
      </c>
      <c r="F8" s="30">
        <v>5104000</v>
      </c>
      <c r="G8" s="30">
        <f t="shared" si="2"/>
        <v>1163712000</v>
      </c>
      <c r="H8" s="9">
        <v>19</v>
      </c>
      <c r="I8" s="9">
        <v>12</v>
      </c>
      <c r="J8" s="9">
        <f t="shared" si="3"/>
        <v>228</v>
      </c>
      <c r="K8" s="10">
        <v>5104000</v>
      </c>
      <c r="L8" s="15">
        <f t="shared" si="0"/>
        <v>1163712000</v>
      </c>
      <c r="O8" s="7" t="s">
        <v>48</v>
      </c>
      <c r="P8" s="7" t="s">
        <v>46</v>
      </c>
      <c r="Q8" s="7" t="s">
        <v>47</v>
      </c>
      <c r="R8" s="7" t="s">
        <v>15</v>
      </c>
    </row>
    <row r="9" spans="1:18" x14ac:dyDescent="0.45">
      <c r="A9" s="16">
        <v>5</v>
      </c>
      <c r="B9" s="12" t="s">
        <v>15</v>
      </c>
      <c r="C9" s="29">
        <v>7</v>
      </c>
      <c r="D9" s="29">
        <v>12</v>
      </c>
      <c r="E9" s="29">
        <f t="shared" si="1"/>
        <v>84</v>
      </c>
      <c r="F9" s="30">
        <v>5104000</v>
      </c>
      <c r="G9" s="30">
        <f t="shared" si="2"/>
        <v>428736000</v>
      </c>
      <c r="H9" s="9">
        <v>7</v>
      </c>
      <c r="I9" s="9">
        <v>12</v>
      </c>
      <c r="J9" s="9">
        <f t="shared" si="3"/>
        <v>84</v>
      </c>
      <c r="K9" s="10">
        <v>5104000</v>
      </c>
      <c r="L9" s="15">
        <f t="shared" si="0"/>
        <v>428736000</v>
      </c>
      <c r="O9" s="11" t="s">
        <v>50</v>
      </c>
      <c r="P9" s="11">
        <v>4</v>
      </c>
      <c r="Q9" s="11">
        <v>3</v>
      </c>
      <c r="R9" s="11">
        <v>0</v>
      </c>
    </row>
    <row r="10" spans="1:18" x14ac:dyDescent="0.45">
      <c r="A10" s="16">
        <v>6</v>
      </c>
      <c r="B10" s="12" t="s">
        <v>16</v>
      </c>
      <c r="C10" s="29">
        <v>1</v>
      </c>
      <c r="D10" s="29">
        <v>12</v>
      </c>
      <c r="E10" s="29">
        <f t="shared" si="1"/>
        <v>12</v>
      </c>
      <c r="F10" s="30">
        <v>6215000</v>
      </c>
      <c r="G10" s="30">
        <f t="shared" si="2"/>
        <v>74580000</v>
      </c>
      <c r="H10" s="9">
        <v>1</v>
      </c>
      <c r="I10" s="9">
        <v>12</v>
      </c>
      <c r="J10" s="9">
        <f t="shared" si="3"/>
        <v>12</v>
      </c>
      <c r="K10" s="10">
        <v>6215000</v>
      </c>
      <c r="L10" s="15">
        <f t="shared" si="0"/>
        <v>74580000</v>
      </c>
      <c r="O10" s="11">
        <v>1</v>
      </c>
      <c r="P10" s="11">
        <v>0</v>
      </c>
      <c r="Q10" s="11">
        <v>1</v>
      </c>
      <c r="R10" s="11">
        <v>1</v>
      </c>
    </row>
    <row r="11" spans="1:18" x14ac:dyDescent="0.45">
      <c r="A11" s="16">
        <v>7</v>
      </c>
      <c r="B11" s="12" t="s">
        <v>17</v>
      </c>
      <c r="C11" s="29">
        <v>4</v>
      </c>
      <c r="D11" s="29">
        <v>12</v>
      </c>
      <c r="E11" s="29">
        <f t="shared" si="1"/>
        <v>48</v>
      </c>
      <c r="F11" s="30">
        <v>5915000</v>
      </c>
      <c r="G11" s="30">
        <f t="shared" si="2"/>
        <v>283920000</v>
      </c>
      <c r="H11" s="9">
        <v>4</v>
      </c>
      <c r="I11" s="9">
        <v>12</v>
      </c>
      <c r="J11" s="9">
        <f t="shared" si="3"/>
        <v>48</v>
      </c>
      <c r="K11" s="10">
        <v>5915000</v>
      </c>
      <c r="L11" s="15">
        <f t="shared" si="0"/>
        <v>283920000</v>
      </c>
      <c r="O11" s="11" t="s">
        <v>49</v>
      </c>
      <c r="P11" s="11">
        <v>0</v>
      </c>
      <c r="Q11" s="11">
        <v>2</v>
      </c>
      <c r="R11" s="11">
        <v>0</v>
      </c>
    </row>
    <row r="12" spans="1:18" x14ac:dyDescent="0.45">
      <c r="A12" s="16">
        <v>8</v>
      </c>
      <c r="B12" s="12" t="s">
        <v>18</v>
      </c>
      <c r="C12" s="29">
        <v>19</v>
      </c>
      <c r="D12" s="29">
        <v>12</v>
      </c>
      <c r="E12" s="29">
        <f t="shared" si="1"/>
        <v>228</v>
      </c>
      <c r="F12" s="30">
        <v>5615000</v>
      </c>
      <c r="G12" s="30">
        <f t="shared" si="2"/>
        <v>1280220000</v>
      </c>
      <c r="H12" s="9">
        <v>23</v>
      </c>
      <c r="I12" s="9">
        <v>12</v>
      </c>
      <c r="J12" s="9">
        <f t="shared" si="3"/>
        <v>276</v>
      </c>
      <c r="K12" s="10">
        <v>5615000</v>
      </c>
      <c r="L12" s="15">
        <f t="shared" si="0"/>
        <v>1549740000</v>
      </c>
      <c r="O12" s="11">
        <v>2</v>
      </c>
      <c r="P12" s="11">
        <v>0</v>
      </c>
      <c r="Q12" s="11">
        <v>3</v>
      </c>
      <c r="R12" s="11">
        <v>1</v>
      </c>
    </row>
    <row r="13" spans="1:18" x14ac:dyDescent="0.45">
      <c r="A13" s="16">
        <v>9</v>
      </c>
      <c r="B13" s="12" t="s">
        <v>19</v>
      </c>
      <c r="C13" s="29">
        <v>22</v>
      </c>
      <c r="D13" s="29">
        <v>12</v>
      </c>
      <c r="E13" s="29">
        <f t="shared" si="1"/>
        <v>264</v>
      </c>
      <c r="F13" s="30">
        <v>5615000</v>
      </c>
      <c r="G13" s="30">
        <f t="shared" si="2"/>
        <v>1482360000</v>
      </c>
      <c r="H13" s="9">
        <v>25</v>
      </c>
      <c r="I13" s="9">
        <v>12</v>
      </c>
      <c r="J13" s="9">
        <f t="shared" si="3"/>
        <v>300</v>
      </c>
      <c r="K13" s="10">
        <v>5615000</v>
      </c>
      <c r="L13" s="15">
        <f t="shared" si="0"/>
        <v>1684500000</v>
      </c>
      <c r="O13" s="11">
        <v>3</v>
      </c>
      <c r="P13" s="11">
        <v>0</v>
      </c>
      <c r="Q13" s="11">
        <v>3</v>
      </c>
      <c r="R13" s="11">
        <v>1</v>
      </c>
    </row>
    <row r="14" spans="1:18" x14ac:dyDescent="0.45">
      <c r="A14" s="16">
        <v>10</v>
      </c>
      <c r="B14" s="12" t="s">
        <v>20</v>
      </c>
      <c r="C14" s="29">
        <v>0</v>
      </c>
      <c r="D14" s="29">
        <v>12</v>
      </c>
      <c r="E14" s="29">
        <f t="shared" si="1"/>
        <v>0</v>
      </c>
      <c r="F14" s="30">
        <v>0</v>
      </c>
      <c r="G14" s="30">
        <f t="shared" si="2"/>
        <v>0</v>
      </c>
      <c r="H14" s="9">
        <v>16</v>
      </c>
      <c r="I14" s="9">
        <v>12</v>
      </c>
      <c r="J14" s="9">
        <f t="shared" si="3"/>
        <v>192</v>
      </c>
      <c r="K14" s="10">
        <v>5250000</v>
      </c>
      <c r="L14" s="15">
        <f t="shared" si="0"/>
        <v>1008000000</v>
      </c>
      <c r="O14" s="11">
        <v>4</v>
      </c>
      <c r="P14" s="11">
        <v>0</v>
      </c>
      <c r="Q14" s="11">
        <v>3</v>
      </c>
      <c r="R14" s="11">
        <v>1</v>
      </c>
    </row>
    <row r="15" spans="1:18" x14ac:dyDescent="0.45">
      <c r="A15" s="14" t="s">
        <v>21</v>
      </c>
      <c r="B15" s="8" t="s">
        <v>22</v>
      </c>
      <c r="C15" s="29"/>
      <c r="D15" s="29"/>
      <c r="E15" s="29"/>
      <c r="F15" s="30"/>
      <c r="G15" s="30"/>
      <c r="H15" s="11"/>
      <c r="I15" s="11"/>
      <c r="J15" s="11"/>
      <c r="K15" s="10"/>
      <c r="L15" s="15"/>
      <c r="O15" s="11">
        <v>5</v>
      </c>
      <c r="P15" s="11">
        <v>0</v>
      </c>
      <c r="Q15" s="11">
        <v>1</v>
      </c>
      <c r="R15" s="11">
        <v>1</v>
      </c>
    </row>
    <row r="16" spans="1:18" s="6" customFormat="1" x14ac:dyDescent="0.45">
      <c r="A16" s="14" t="s">
        <v>23</v>
      </c>
      <c r="B16" s="8" t="s">
        <v>24</v>
      </c>
      <c r="C16" s="32"/>
      <c r="D16" s="32"/>
      <c r="E16" s="32"/>
      <c r="F16" s="31"/>
      <c r="G16" s="31">
        <f>SUM(G17:G26)</f>
        <v>171864000</v>
      </c>
      <c r="H16" s="7"/>
      <c r="I16" s="7"/>
      <c r="J16" s="7"/>
      <c r="K16" s="13"/>
      <c r="L16" s="17">
        <f>SUM(L17:L26)</f>
        <v>274414884.3930636</v>
      </c>
      <c r="N16" s="28"/>
      <c r="O16" s="11">
        <v>6</v>
      </c>
      <c r="P16" s="11">
        <v>0</v>
      </c>
      <c r="Q16" s="11">
        <v>2</v>
      </c>
      <c r="R16" s="11">
        <v>1</v>
      </c>
    </row>
    <row r="17" spans="1:22" x14ac:dyDescent="0.45">
      <c r="A17" s="16">
        <v>1</v>
      </c>
      <c r="B17" s="12" t="s">
        <v>11</v>
      </c>
      <c r="C17" s="29">
        <f>C5</f>
        <v>2</v>
      </c>
      <c r="D17" s="29">
        <v>0</v>
      </c>
      <c r="E17" s="29">
        <f t="shared" ref="E17:E26" si="4">C17*D17</f>
        <v>0</v>
      </c>
      <c r="F17" s="30">
        <v>186000</v>
      </c>
      <c r="G17" s="30">
        <f t="shared" ref="G17:G26" si="5">E17*F17</f>
        <v>0</v>
      </c>
      <c r="H17" s="11">
        <f>H5</f>
        <v>2</v>
      </c>
      <c r="I17" s="9">
        <v>12</v>
      </c>
      <c r="J17" s="9">
        <f t="shared" ref="J17:J26" si="6">H17*I17</f>
        <v>24</v>
      </c>
      <c r="K17" s="10">
        <f>K5/173*17*5/12</f>
        <v>214956.64739884392</v>
      </c>
      <c r="L17" s="15">
        <f t="shared" ref="L17:L26" si="7">J17*K17</f>
        <v>5158959.5375722544</v>
      </c>
      <c r="O17" s="11" t="s">
        <v>51</v>
      </c>
      <c r="P17" s="11">
        <v>0</v>
      </c>
      <c r="Q17" s="11">
        <v>1</v>
      </c>
      <c r="R17" s="11">
        <v>1</v>
      </c>
    </row>
    <row r="18" spans="1:22" x14ac:dyDescent="0.45">
      <c r="A18" s="16">
        <v>2</v>
      </c>
      <c r="B18" s="12" t="s">
        <v>12</v>
      </c>
      <c r="C18" s="29">
        <f t="shared" ref="C18:C26" si="8">C6</f>
        <v>1</v>
      </c>
      <c r="D18" s="29">
        <v>12</v>
      </c>
      <c r="E18" s="29">
        <f t="shared" si="4"/>
        <v>12</v>
      </c>
      <c r="F18" s="30">
        <v>186000</v>
      </c>
      <c r="G18" s="30">
        <f t="shared" si="5"/>
        <v>2232000</v>
      </c>
      <c r="H18" s="11">
        <f t="shared" ref="H18:H26" si="9">H6</f>
        <v>2</v>
      </c>
      <c r="I18" s="9">
        <v>12</v>
      </c>
      <c r="J18" s="9">
        <f t="shared" si="6"/>
        <v>24</v>
      </c>
      <c r="K18" s="10">
        <f t="shared" ref="K18:K26" si="10">K6/173*17*5/12</f>
        <v>235428.70905587668</v>
      </c>
      <c r="L18" s="15">
        <f t="shared" si="7"/>
        <v>5650289.0173410401</v>
      </c>
      <c r="O18" s="7" t="s">
        <v>39</v>
      </c>
      <c r="P18" s="7">
        <f t="shared" ref="P18:Q18" si="11">SUM(P9:P17)</f>
        <v>4</v>
      </c>
      <c r="Q18" s="7">
        <f t="shared" si="11"/>
        <v>19</v>
      </c>
      <c r="R18" s="7">
        <f>SUM(R9:R17)</f>
        <v>7</v>
      </c>
    </row>
    <row r="19" spans="1:22" x14ac:dyDescent="0.45">
      <c r="A19" s="16">
        <v>3</v>
      </c>
      <c r="B19" s="12" t="s">
        <v>13</v>
      </c>
      <c r="C19" s="29">
        <f t="shared" si="8"/>
        <v>4</v>
      </c>
      <c r="D19" s="29">
        <v>12</v>
      </c>
      <c r="E19" s="29">
        <f t="shared" si="4"/>
        <v>48</v>
      </c>
      <c r="F19" s="30">
        <v>186000</v>
      </c>
      <c r="G19" s="30">
        <f t="shared" si="5"/>
        <v>8928000</v>
      </c>
      <c r="H19" s="11">
        <f t="shared" si="9"/>
        <v>4</v>
      </c>
      <c r="I19" s="9">
        <v>12</v>
      </c>
      <c r="J19" s="9">
        <f t="shared" si="6"/>
        <v>48</v>
      </c>
      <c r="K19" s="10">
        <f t="shared" si="10"/>
        <v>208978.80539499037</v>
      </c>
      <c r="L19" s="15">
        <f t="shared" si="7"/>
        <v>10030982.658959538</v>
      </c>
    </row>
    <row r="20" spans="1:22" x14ac:dyDescent="0.45">
      <c r="A20" s="16">
        <v>4</v>
      </c>
      <c r="B20" s="12" t="s">
        <v>14</v>
      </c>
      <c r="C20" s="29">
        <f t="shared" si="8"/>
        <v>19</v>
      </c>
      <c r="D20" s="29">
        <v>12</v>
      </c>
      <c r="E20" s="29">
        <f t="shared" si="4"/>
        <v>228</v>
      </c>
      <c r="F20" s="30">
        <v>186000</v>
      </c>
      <c r="G20" s="30">
        <f t="shared" si="5"/>
        <v>42408000</v>
      </c>
      <c r="H20" s="11">
        <f t="shared" si="9"/>
        <v>19</v>
      </c>
      <c r="I20" s="9">
        <v>12</v>
      </c>
      <c r="J20" s="9">
        <f t="shared" si="6"/>
        <v>228</v>
      </c>
      <c r="K20" s="10">
        <f t="shared" si="10"/>
        <v>208978.80539499037</v>
      </c>
      <c r="L20" s="15">
        <f t="shared" si="7"/>
        <v>47647167.630057804</v>
      </c>
      <c r="N20" s="27" t="s">
        <v>52</v>
      </c>
    </row>
    <row r="21" spans="1:22" x14ac:dyDescent="0.45">
      <c r="A21" s="16">
        <v>5</v>
      </c>
      <c r="B21" s="12" t="s">
        <v>15</v>
      </c>
      <c r="C21" s="29">
        <f t="shared" si="8"/>
        <v>7</v>
      </c>
      <c r="D21" s="29">
        <v>12</v>
      </c>
      <c r="E21" s="29">
        <f t="shared" si="4"/>
        <v>84</v>
      </c>
      <c r="F21" s="30">
        <v>186000</v>
      </c>
      <c r="G21" s="30">
        <f t="shared" si="5"/>
        <v>15624000</v>
      </c>
      <c r="H21" s="11">
        <f t="shared" si="9"/>
        <v>7</v>
      </c>
      <c r="I21" s="9">
        <v>12</v>
      </c>
      <c r="J21" s="9">
        <f t="shared" si="6"/>
        <v>84</v>
      </c>
      <c r="K21" s="10">
        <f t="shared" si="10"/>
        <v>208978.80539499037</v>
      </c>
      <c r="L21" s="15">
        <f t="shared" si="7"/>
        <v>17554219.653179191</v>
      </c>
      <c r="O21" s="7" t="s">
        <v>55</v>
      </c>
      <c r="P21" s="7" t="s">
        <v>7</v>
      </c>
      <c r="Q21" s="169" t="s">
        <v>59</v>
      </c>
      <c r="R21" s="169"/>
      <c r="S21" s="169"/>
      <c r="T21" s="169"/>
      <c r="U21" s="169"/>
      <c r="V21" s="169"/>
    </row>
    <row r="22" spans="1:22" x14ac:dyDescent="0.45">
      <c r="A22" s="16">
        <v>6</v>
      </c>
      <c r="B22" s="12" t="s">
        <v>16</v>
      </c>
      <c r="C22" s="29">
        <f t="shared" si="8"/>
        <v>1</v>
      </c>
      <c r="D22" s="29">
        <v>12</v>
      </c>
      <c r="E22" s="29">
        <f t="shared" si="4"/>
        <v>12</v>
      </c>
      <c r="F22" s="30">
        <v>186000</v>
      </c>
      <c r="G22" s="30">
        <f t="shared" si="5"/>
        <v>2232000</v>
      </c>
      <c r="H22" s="11">
        <f t="shared" si="9"/>
        <v>1</v>
      </c>
      <c r="I22" s="9">
        <v>12</v>
      </c>
      <c r="J22" s="9">
        <f t="shared" si="6"/>
        <v>12</v>
      </c>
      <c r="K22" s="10">
        <f t="shared" si="10"/>
        <v>254467.72639691713</v>
      </c>
      <c r="L22" s="15">
        <f t="shared" si="7"/>
        <v>3053612.7167630056</v>
      </c>
      <c r="O22" s="11" t="s">
        <v>53</v>
      </c>
      <c r="P22" s="11">
        <v>4</v>
      </c>
      <c r="Q22" s="165" t="s">
        <v>60</v>
      </c>
      <c r="R22" s="165"/>
      <c r="S22" s="165"/>
      <c r="T22" s="165"/>
      <c r="U22" s="165"/>
      <c r="V22" s="165"/>
    </row>
    <row r="23" spans="1:22" x14ac:dyDescent="0.45">
      <c r="A23" s="16">
        <v>7</v>
      </c>
      <c r="B23" s="12" t="s">
        <v>17</v>
      </c>
      <c r="C23" s="29">
        <f t="shared" si="8"/>
        <v>4</v>
      </c>
      <c r="D23" s="29">
        <v>12</v>
      </c>
      <c r="E23" s="29">
        <f t="shared" si="4"/>
        <v>48</v>
      </c>
      <c r="F23" s="30">
        <v>186000</v>
      </c>
      <c r="G23" s="30">
        <f t="shared" si="5"/>
        <v>8928000</v>
      </c>
      <c r="H23" s="11">
        <f t="shared" si="9"/>
        <v>4</v>
      </c>
      <c r="I23" s="9">
        <v>12</v>
      </c>
      <c r="J23" s="9">
        <f t="shared" si="6"/>
        <v>48</v>
      </c>
      <c r="K23" s="10">
        <f t="shared" si="10"/>
        <v>242184.48940269745</v>
      </c>
      <c r="L23" s="15">
        <f t="shared" si="7"/>
        <v>11624855.491329478</v>
      </c>
      <c r="O23" s="11" t="s">
        <v>54</v>
      </c>
      <c r="P23" s="11">
        <f>4*4</f>
        <v>16</v>
      </c>
      <c r="Q23" s="165" t="s">
        <v>56</v>
      </c>
      <c r="R23" s="165"/>
      <c r="S23" s="165"/>
      <c r="T23" s="165"/>
      <c r="U23" s="165"/>
      <c r="V23" s="165"/>
    </row>
    <row r="24" spans="1:22" x14ac:dyDescent="0.45">
      <c r="A24" s="16">
        <v>8</v>
      </c>
      <c r="B24" s="12" t="s">
        <v>18</v>
      </c>
      <c r="C24" s="29">
        <f t="shared" si="8"/>
        <v>19</v>
      </c>
      <c r="D24" s="29">
        <v>12</v>
      </c>
      <c r="E24" s="29">
        <f t="shared" si="4"/>
        <v>228</v>
      </c>
      <c r="F24" s="30">
        <v>186000</v>
      </c>
      <c r="G24" s="30">
        <f t="shared" si="5"/>
        <v>42408000</v>
      </c>
      <c r="H24" s="11">
        <f t="shared" si="9"/>
        <v>23</v>
      </c>
      <c r="I24" s="9">
        <v>12</v>
      </c>
      <c r="J24" s="9">
        <f t="shared" si="6"/>
        <v>276</v>
      </c>
      <c r="K24" s="10">
        <f t="shared" si="10"/>
        <v>229901.25240847783</v>
      </c>
      <c r="L24" s="15">
        <f t="shared" si="7"/>
        <v>63452745.664739877</v>
      </c>
      <c r="O24" s="11" t="s">
        <v>58</v>
      </c>
      <c r="P24" s="11">
        <v>7</v>
      </c>
      <c r="Q24" s="165" t="s">
        <v>57</v>
      </c>
      <c r="R24" s="165"/>
      <c r="S24" s="165"/>
      <c r="T24" s="165"/>
      <c r="U24" s="165"/>
      <c r="V24" s="165"/>
    </row>
    <row r="25" spans="1:22" x14ac:dyDescent="0.45">
      <c r="A25" s="16">
        <v>9</v>
      </c>
      <c r="B25" s="12" t="s">
        <v>19</v>
      </c>
      <c r="C25" s="29">
        <f t="shared" si="8"/>
        <v>22</v>
      </c>
      <c r="D25" s="29">
        <v>12</v>
      </c>
      <c r="E25" s="29">
        <f t="shared" si="4"/>
        <v>264</v>
      </c>
      <c r="F25" s="30">
        <v>186000</v>
      </c>
      <c r="G25" s="30">
        <f t="shared" si="5"/>
        <v>49104000</v>
      </c>
      <c r="H25" s="11">
        <f t="shared" si="9"/>
        <v>25</v>
      </c>
      <c r="I25" s="9">
        <v>12</v>
      </c>
      <c r="J25" s="9">
        <f t="shared" si="6"/>
        <v>300</v>
      </c>
      <c r="K25" s="10">
        <f t="shared" si="10"/>
        <v>229901.25240847783</v>
      </c>
      <c r="L25" s="15">
        <f t="shared" si="7"/>
        <v>68970375.722543344</v>
      </c>
      <c r="O25" s="7" t="s">
        <v>39</v>
      </c>
      <c r="P25" s="7">
        <f>SUM(P22:P24)</f>
        <v>27</v>
      </c>
      <c r="Q25" s="165"/>
      <c r="R25" s="165"/>
      <c r="S25" s="165"/>
      <c r="T25" s="165"/>
      <c r="U25" s="165"/>
      <c r="V25" s="165"/>
    </row>
    <row r="26" spans="1:22" x14ac:dyDescent="0.45">
      <c r="A26" s="16">
        <v>10</v>
      </c>
      <c r="B26" s="12" t="s">
        <v>20</v>
      </c>
      <c r="C26" s="29">
        <f t="shared" si="8"/>
        <v>0</v>
      </c>
      <c r="D26" s="29">
        <v>12</v>
      </c>
      <c r="E26" s="29">
        <f t="shared" si="4"/>
        <v>0</v>
      </c>
      <c r="F26" s="30">
        <v>186000</v>
      </c>
      <c r="G26" s="30">
        <f t="shared" si="5"/>
        <v>0</v>
      </c>
      <c r="H26" s="11">
        <f t="shared" si="9"/>
        <v>16</v>
      </c>
      <c r="I26" s="9">
        <v>12</v>
      </c>
      <c r="J26" s="9">
        <f t="shared" si="6"/>
        <v>192</v>
      </c>
      <c r="K26" s="10">
        <f t="shared" si="10"/>
        <v>214956.64739884392</v>
      </c>
      <c r="L26" s="15">
        <f t="shared" si="7"/>
        <v>41271676.300578035</v>
      </c>
    </row>
    <row r="27" spans="1:22" s="6" customFormat="1" x14ac:dyDescent="0.45">
      <c r="A27" s="14" t="s">
        <v>25</v>
      </c>
      <c r="B27" s="8" t="s">
        <v>70</v>
      </c>
      <c r="C27" s="32"/>
      <c r="D27" s="32"/>
      <c r="E27" s="32"/>
      <c r="F27" s="31"/>
      <c r="G27" s="31">
        <f>SUM(G28:G37)</f>
        <v>206140800</v>
      </c>
      <c r="H27" s="7"/>
      <c r="I27" s="7"/>
      <c r="J27" s="7"/>
      <c r="K27" s="13"/>
      <c r="L27" s="17">
        <f>SUM(L28:L37)</f>
        <v>268087200</v>
      </c>
      <c r="N27" s="27" t="s">
        <v>61</v>
      </c>
    </row>
    <row r="28" spans="1:22" x14ac:dyDescent="0.45">
      <c r="A28" s="16">
        <v>1</v>
      </c>
      <c r="B28" s="12" t="s">
        <v>11</v>
      </c>
      <c r="C28" s="29">
        <f>C5</f>
        <v>2</v>
      </c>
      <c r="D28" s="29">
        <v>12</v>
      </c>
      <c r="E28" s="29">
        <f t="shared" ref="E28:E37" si="12">C28*D28</f>
        <v>24</v>
      </c>
      <c r="F28" s="30">
        <f>4%*F5</f>
        <v>210000</v>
      </c>
      <c r="G28" s="30">
        <f t="shared" ref="G28:G37" si="13">E28*F28</f>
        <v>5040000</v>
      </c>
      <c r="H28" s="11">
        <f>H5</f>
        <v>2</v>
      </c>
      <c r="I28" s="9">
        <v>12</v>
      </c>
      <c r="J28" s="9">
        <f t="shared" ref="J28:J37" si="14">H28*I28</f>
        <v>24</v>
      </c>
      <c r="K28" s="10">
        <f>4%*K5</f>
        <v>210000</v>
      </c>
      <c r="L28" s="15">
        <f t="shared" ref="L28:L37" si="15">J28*K28</f>
        <v>5040000</v>
      </c>
      <c r="O28" s="7" t="s">
        <v>55</v>
      </c>
      <c r="P28" s="7" t="s">
        <v>7</v>
      </c>
      <c r="Q28" s="169" t="s">
        <v>59</v>
      </c>
      <c r="R28" s="169"/>
      <c r="S28" s="169"/>
    </row>
    <row r="29" spans="1:22" x14ac:dyDescent="0.45">
      <c r="A29" s="16">
        <v>2</v>
      </c>
      <c r="B29" s="12" t="s">
        <v>12</v>
      </c>
      <c r="C29" s="29">
        <f t="shared" ref="C29:C37" si="16">C6</f>
        <v>1</v>
      </c>
      <c r="D29" s="29">
        <v>12</v>
      </c>
      <c r="E29" s="29">
        <f t="shared" si="12"/>
        <v>12</v>
      </c>
      <c r="F29" s="30">
        <f t="shared" ref="F29:F37" si="17">4%*F6</f>
        <v>230000</v>
      </c>
      <c r="G29" s="30">
        <f t="shared" si="13"/>
        <v>2760000</v>
      </c>
      <c r="H29" s="11">
        <f t="shared" ref="H29:H37" si="18">H6</f>
        <v>2</v>
      </c>
      <c r="I29" s="9">
        <v>12</v>
      </c>
      <c r="J29" s="9">
        <f t="shared" si="14"/>
        <v>24</v>
      </c>
      <c r="K29" s="10">
        <f t="shared" ref="K29:K37" si="19">4%*K6</f>
        <v>230000</v>
      </c>
      <c r="L29" s="15">
        <f t="shared" si="15"/>
        <v>5520000</v>
      </c>
      <c r="O29" s="12" t="s">
        <v>62</v>
      </c>
      <c r="P29" s="11">
        <v>5</v>
      </c>
      <c r="Q29" s="164"/>
      <c r="R29" s="164"/>
      <c r="S29" s="164"/>
    </row>
    <row r="30" spans="1:22" x14ac:dyDescent="0.45">
      <c r="A30" s="16">
        <v>3</v>
      </c>
      <c r="B30" s="12" t="s">
        <v>13</v>
      </c>
      <c r="C30" s="29">
        <f t="shared" si="16"/>
        <v>4</v>
      </c>
      <c r="D30" s="29">
        <v>12</v>
      </c>
      <c r="E30" s="29">
        <f t="shared" si="12"/>
        <v>48</v>
      </c>
      <c r="F30" s="30">
        <f t="shared" si="17"/>
        <v>204160</v>
      </c>
      <c r="G30" s="30">
        <f t="shared" si="13"/>
        <v>9799680</v>
      </c>
      <c r="H30" s="11">
        <f t="shared" si="18"/>
        <v>4</v>
      </c>
      <c r="I30" s="9">
        <v>12</v>
      </c>
      <c r="J30" s="9">
        <f t="shared" si="14"/>
        <v>48</v>
      </c>
      <c r="K30" s="10">
        <f t="shared" si="19"/>
        <v>204160</v>
      </c>
      <c r="L30" s="15">
        <f t="shared" si="15"/>
        <v>9799680</v>
      </c>
      <c r="O30" s="12" t="s">
        <v>63</v>
      </c>
      <c r="P30" s="11">
        <v>15</v>
      </c>
      <c r="Q30" s="165" t="s">
        <v>64</v>
      </c>
      <c r="R30" s="165"/>
      <c r="S30" s="165"/>
    </row>
    <row r="31" spans="1:22" x14ac:dyDescent="0.45">
      <c r="A31" s="16">
        <v>4</v>
      </c>
      <c r="B31" s="12" t="s">
        <v>14</v>
      </c>
      <c r="C31" s="29">
        <f t="shared" si="16"/>
        <v>19</v>
      </c>
      <c r="D31" s="29">
        <v>12</v>
      </c>
      <c r="E31" s="29">
        <f t="shared" si="12"/>
        <v>228</v>
      </c>
      <c r="F31" s="30">
        <f t="shared" si="17"/>
        <v>204160</v>
      </c>
      <c r="G31" s="30">
        <f t="shared" si="13"/>
        <v>46548480</v>
      </c>
      <c r="H31" s="11">
        <f t="shared" si="18"/>
        <v>19</v>
      </c>
      <c r="I31" s="9">
        <v>12</v>
      </c>
      <c r="J31" s="9">
        <f t="shared" si="14"/>
        <v>228</v>
      </c>
      <c r="K31" s="10">
        <f t="shared" si="19"/>
        <v>204160</v>
      </c>
      <c r="L31" s="15">
        <f t="shared" si="15"/>
        <v>46548480</v>
      </c>
      <c r="O31" s="12" t="s">
        <v>65</v>
      </c>
      <c r="P31" s="11">
        <v>5</v>
      </c>
      <c r="Q31" s="164"/>
      <c r="R31" s="164"/>
      <c r="S31" s="164"/>
    </row>
    <row r="32" spans="1:22" x14ac:dyDescent="0.45">
      <c r="A32" s="16">
        <v>5</v>
      </c>
      <c r="B32" s="12" t="s">
        <v>15</v>
      </c>
      <c r="C32" s="29">
        <f t="shared" si="16"/>
        <v>7</v>
      </c>
      <c r="D32" s="29">
        <v>12</v>
      </c>
      <c r="E32" s="29">
        <f t="shared" si="12"/>
        <v>84</v>
      </c>
      <c r="F32" s="30">
        <f t="shared" si="17"/>
        <v>204160</v>
      </c>
      <c r="G32" s="30">
        <f t="shared" si="13"/>
        <v>17149440</v>
      </c>
      <c r="H32" s="11">
        <f t="shared" si="18"/>
        <v>7</v>
      </c>
      <c r="I32" s="9">
        <v>12</v>
      </c>
      <c r="J32" s="9">
        <f t="shared" si="14"/>
        <v>84</v>
      </c>
      <c r="K32" s="10">
        <f t="shared" si="19"/>
        <v>204160</v>
      </c>
      <c r="L32" s="15">
        <f t="shared" si="15"/>
        <v>17149440</v>
      </c>
      <c r="O32" s="7" t="s">
        <v>39</v>
      </c>
      <c r="P32" s="7">
        <f>SUM(P29:P31)</f>
        <v>25</v>
      </c>
      <c r="Q32" s="166"/>
      <c r="R32" s="167"/>
      <c r="S32" s="168"/>
    </row>
    <row r="33" spans="1:19" x14ac:dyDescent="0.45">
      <c r="A33" s="16">
        <v>6</v>
      </c>
      <c r="B33" s="12" t="s">
        <v>16</v>
      </c>
      <c r="C33" s="29">
        <f t="shared" si="16"/>
        <v>1</v>
      </c>
      <c r="D33" s="29">
        <v>12</v>
      </c>
      <c r="E33" s="29">
        <f t="shared" si="12"/>
        <v>12</v>
      </c>
      <c r="F33" s="30">
        <f t="shared" si="17"/>
        <v>248600</v>
      </c>
      <c r="G33" s="30">
        <f t="shared" si="13"/>
        <v>2983200</v>
      </c>
      <c r="H33" s="11">
        <f t="shared" si="18"/>
        <v>1</v>
      </c>
      <c r="I33" s="9">
        <v>12</v>
      </c>
      <c r="J33" s="9">
        <f t="shared" si="14"/>
        <v>12</v>
      </c>
      <c r="K33" s="10">
        <f t="shared" si="19"/>
        <v>248600</v>
      </c>
      <c r="L33" s="15">
        <f t="shared" si="15"/>
        <v>2983200</v>
      </c>
    </row>
    <row r="34" spans="1:19" x14ac:dyDescent="0.45">
      <c r="A34" s="16">
        <v>7</v>
      </c>
      <c r="B34" s="12" t="s">
        <v>17</v>
      </c>
      <c r="C34" s="29">
        <f t="shared" si="16"/>
        <v>4</v>
      </c>
      <c r="D34" s="29">
        <v>12</v>
      </c>
      <c r="E34" s="29">
        <f t="shared" si="12"/>
        <v>48</v>
      </c>
      <c r="F34" s="30">
        <f t="shared" si="17"/>
        <v>236600</v>
      </c>
      <c r="G34" s="30">
        <f t="shared" si="13"/>
        <v>11356800</v>
      </c>
      <c r="H34" s="11">
        <f t="shared" si="18"/>
        <v>4</v>
      </c>
      <c r="I34" s="9">
        <v>12</v>
      </c>
      <c r="J34" s="9">
        <f t="shared" si="14"/>
        <v>48</v>
      </c>
      <c r="K34" s="10">
        <f t="shared" si="19"/>
        <v>236600</v>
      </c>
      <c r="L34" s="15">
        <f t="shared" si="15"/>
        <v>11356800</v>
      </c>
      <c r="N34" s="27" t="s">
        <v>66</v>
      </c>
    </row>
    <row r="35" spans="1:19" x14ac:dyDescent="0.45">
      <c r="A35" s="16">
        <v>8</v>
      </c>
      <c r="B35" s="12" t="s">
        <v>18</v>
      </c>
      <c r="C35" s="29">
        <f t="shared" si="16"/>
        <v>19</v>
      </c>
      <c r="D35" s="29">
        <v>12</v>
      </c>
      <c r="E35" s="29">
        <f t="shared" si="12"/>
        <v>228</v>
      </c>
      <c r="F35" s="30">
        <f t="shared" si="17"/>
        <v>224600</v>
      </c>
      <c r="G35" s="30">
        <f t="shared" si="13"/>
        <v>51208800</v>
      </c>
      <c r="H35" s="11">
        <f t="shared" si="18"/>
        <v>23</v>
      </c>
      <c r="I35" s="9">
        <v>12</v>
      </c>
      <c r="J35" s="9">
        <f t="shared" si="14"/>
        <v>276</v>
      </c>
      <c r="K35" s="10">
        <f t="shared" si="19"/>
        <v>224600</v>
      </c>
      <c r="L35" s="15">
        <f t="shared" si="15"/>
        <v>61989600</v>
      </c>
      <c r="O35" s="7" t="s">
        <v>55</v>
      </c>
      <c r="P35" s="7" t="s">
        <v>7</v>
      </c>
      <c r="Q35" s="169" t="s">
        <v>59</v>
      </c>
      <c r="R35" s="169"/>
      <c r="S35" s="169"/>
    </row>
    <row r="36" spans="1:19" x14ac:dyDescent="0.45">
      <c r="A36" s="16">
        <v>9</v>
      </c>
      <c r="B36" s="12" t="s">
        <v>19</v>
      </c>
      <c r="C36" s="29">
        <f t="shared" si="16"/>
        <v>22</v>
      </c>
      <c r="D36" s="29">
        <v>12</v>
      </c>
      <c r="E36" s="29">
        <f t="shared" si="12"/>
        <v>264</v>
      </c>
      <c r="F36" s="30">
        <f t="shared" si="17"/>
        <v>224600</v>
      </c>
      <c r="G36" s="30">
        <f t="shared" si="13"/>
        <v>59294400</v>
      </c>
      <c r="H36" s="11">
        <f t="shared" si="18"/>
        <v>25</v>
      </c>
      <c r="I36" s="9">
        <v>12</v>
      </c>
      <c r="J36" s="9">
        <f t="shared" si="14"/>
        <v>300</v>
      </c>
      <c r="K36" s="10">
        <f t="shared" si="19"/>
        <v>224600</v>
      </c>
      <c r="L36" s="15">
        <f t="shared" si="15"/>
        <v>67380000</v>
      </c>
      <c r="O36" s="11" t="s">
        <v>67</v>
      </c>
      <c r="P36" s="11" t="s">
        <v>69</v>
      </c>
      <c r="Q36" s="164" t="s">
        <v>69</v>
      </c>
      <c r="R36" s="164"/>
      <c r="S36" s="164"/>
    </row>
    <row r="37" spans="1:19" x14ac:dyDescent="0.45">
      <c r="A37" s="16">
        <v>10</v>
      </c>
      <c r="B37" s="12" t="s">
        <v>20</v>
      </c>
      <c r="C37" s="29">
        <f t="shared" si="16"/>
        <v>0</v>
      </c>
      <c r="D37" s="29">
        <v>12</v>
      </c>
      <c r="E37" s="29">
        <f t="shared" si="12"/>
        <v>0</v>
      </c>
      <c r="F37" s="30">
        <f t="shared" si="17"/>
        <v>0</v>
      </c>
      <c r="G37" s="30">
        <f t="shared" si="13"/>
        <v>0</v>
      </c>
      <c r="H37" s="11">
        <f t="shared" si="18"/>
        <v>16</v>
      </c>
      <c r="I37" s="9">
        <v>12</v>
      </c>
      <c r="J37" s="9">
        <f t="shared" si="14"/>
        <v>192</v>
      </c>
      <c r="K37" s="10">
        <f t="shared" si="19"/>
        <v>210000</v>
      </c>
      <c r="L37" s="15">
        <f t="shared" si="15"/>
        <v>40320000</v>
      </c>
      <c r="O37" s="11" t="s">
        <v>68</v>
      </c>
      <c r="P37" s="11" t="s">
        <v>69</v>
      </c>
      <c r="Q37" s="164" t="s">
        <v>69</v>
      </c>
      <c r="R37" s="164"/>
      <c r="S37" s="164"/>
    </row>
    <row r="38" spans="1:19" s="6" customFormat="1" x14ac:dyDescent="0.45">
      <c r="A38" s="14" t="s">
        <v>26</v>
      </c>
      <c r="B38" s="8" t="s">
        <v>71</v>
      </c>
      <c r="C38" s="32"/>
      <c r="D38" s="32"/>
      <c r="E38" s="32"/>
      <c r="F38" s="31"/>
      <c r="G38" s="31">
        <f>SUM(G39:G48)</f>
        <v>218509248</v>
      </c>
      <c r="H38" s="7"/>
      <c r="I38" s="7"/>
      <c r="J38" s="7"/>
      <c r="K38" s="13"/>
      <c r="L38" s="17">
        <f>SUM(L39:L48)</f>
        <v>284172432</v>
      </c>
      <c r="N38" s="28"/>
      <c r="O38" s="7" t="s">
        <v>39</v>
      </c>
      <c r="P38" s="11" t="s">
        <v>69</v>
      </c>
      <c r="Q38" s="164"/>
      <c r="R38" s="164"/>
      <c r="S38" s="164"/>
    </row>
    <row r="39" spans="1:19" x14ac:dyDescent="0.45">
      <c r="A39" s="16">
        <v>1</v>
      </c>
      <c r="B39" s="12" t="s">
        <v>11</v>
      </c>
      <c r="C39" s="29">
        <f>C5</f>
        <v>2</v>
      </c>
      <c r="D39" s="29">
        <v>12</v>
      </c>
      <c r="E39" s="29">
        <f t="shared" ref="E39:E48" si="20">C39*D39</f>
        <v>24</v>
      </c>
      <c r="F39" s="30">
        <f t="shared" ref="F39:F48" si="21">4.24%*F5</f>
        <v>222600</v>
      </c>
      <c r="G39" s="30">
        <f t="shared" ref="G39:G48" si="22">E39*F39</f>
        <v>5342400</v>
      </c>
      <c r="H39" s="11">
        <f>H5</f>
        <v>2</v>
      </c>
      <c r="I39" s="9">
        <v>12</v>
      </c>
      <c r="J39" s="9">
        <f t="shared" ref="J39:J48" si="23">H39*I39</f>
        <v>24</v>
      </c>
      <c r="K39" s="10">
        <f t="shared" ref="K39:K48" si="24">4.24%*K5</f>
        <v>222600</v>
      </c>
      <c r="L39" s="15">
        <f t="shared" ref="L39:L48" si="25">J39*K39</f>
        <v>5342400</v>
      </c>
      <c r="O39" s="6"/>
      <c r="P39" s="6"/>
      <c r="Q39" s="6"/>
    </row>
    <row r="40" spans="1:19" x14ac:dyDescent="0.45">
      <c r="A40" s="16">
        <v>2</v>
      </c>
      <c r="B40" s="12" t="s">
        <v>12</v>
      </c>
      <c r="C40" s="29">
        <f t="shared" ref="C40:C48" si="26">C6</f>
        <v>1</v>
      </c>
      <c r="D40" s="29">
        <v>12</v>
      </c>
      <c r="E40" s="29">
        <f t="shared" si="20"/>
        <v>12</v>
      </c>
      <c r="F40" s="30">
        <f t="shared" si="21"/>
        <v>243800</v>
      </c>
      <c r="G40" s="30">
        <f t="shared" si="22"/>
        <v>2925600</v>
      </c>
      <c r="H40" s="11">
        <f t="shared" ref="H40:H48" si="27">H6</f>
        <v>2</v>
      </c>
      <c r="I40" s="9">
        <v>12</v>
      </c>
      <c r="J40" s="9">
        <f t="shared" si="23"/>
        <v>24</v>
      </c>
      <c r="K40" s="10">
        <f t="shared" si="24"/>
        <v>243800</v>
      </c>
      <c r="L40" s="15">
        <f t="shared" si="25"/>
        <v>5851200</v>
      </c>
    </row>
    <row r="41" spans="1:19" x14ac:dyDescent="0.45">
      <c r="A41" s="16">
        <v>3</v>
      </c>
      <c r="B41" s="12" t="s">
        <v>13</v>
      </c>
      <c r="C41" s="29">
        <f t="shared" si="26"/>
        <v>4</v>
      </c>
      <c r="D41" s="29">
        <v>12</v>
      </c>
      <c r="E41" s="29">
        <f t="shared" si="20"/>
        <v>48</v>
      </c>
      <c r="F41" s="30">
        <f t="shared" si="21"/>
        <v>216409.60000000001</v>
      </c>
      <c r="G41" s="30">
        <f t="shared" si="22"/>
        <v>10387660.800000001</v>
      </c>
      <c r="H41" s="11">
        <f t="shared" si="27"/>
        <v>4</v>
      </c>
      <c r="I41" s="9">
        <v>12</v>
      </c>
      <c r="J41" s="9">
        <f t="shared" si="23"/>
        <v>48</v>
      </c>
      <c r="K41" s="10">
        <f t="shared" si="24"/>
        <v>216409.60000000001</v>
      </c>
      <c r="L41" s="15">
        <f t="shared" si="25"/>
        <v>10387660.800000001</v>
      </c>
    </row>
    <row r="42" spans="1:19" x14ac:dyDescent="0.45">
      <c r="A42" s="16">
        <v>4</v>
      </c>
      <c r="B42" s="12" t="s">
        <v>14</v>
      </c>
      <c r="C42" s="29">
        <f t="shared" si="26"/>
        <v>19</v>
      </c>
      <c r="D42" s="29">
        <v>12</v>
      </c>
      <c r="E42" s="29">
        <f t="shared" si="20"/>
        <v>228</v>
      </c>
      <c r="F42" s="30">
        <f t="shared" si="21"/>
        <v>216409.60000000001</v>
      </c>
      <c r="G42" s="30">
        <f t="shared" si="22"/>
        <v>49341388.800000004</v>
      </c>
      <c r="H42" s="11">
        <f t="shared" si="27"/>
        <v>19</v>
      </c>
      <c r="I42" s="9">
        <v>12</v>
      </c>
      <c r="J42" s="9">
        <f t="shared" si="23"/>
        <v>228</v>
      </c>
      <c r="K42" s="10">
        <f t="shared" si="24"/>
        <v>216409.60000000001</v>
      </c>
      <c r="L42" s="15">
        <f t="shared" si="25"/>
        <v>49341388.800000004</v>
      </c>
    </row>
    <row r="43" spans="1:19" x14ac:dyDescent="0.45">
      <c r="A43" s="16">
        <v>5</v>
      </c>
      <c r="B43" s="12" t="s">
        <v>15</v>
      </c>
      <c r="C43" s="29">
        <f t="shared" si="26"/>
        <v>7</v>
      </c>
      <c r="D43" s="29">
        <v>12</v>
      </c>
      <c r="E43" s="29">
        <f t="shared" si="20"/>
        <v>84</v>
      </c>
      <c r="F43" s="30">
        <f t="shared" si="21"/>
        <v>216409.60000000001</v>
      </c>
      <c r="G43" s="30">
        <f t="shared" si="22"/>
        <v>18178406.400000002</v>
      </c>
      <c r="H43" s="11">
        <f t="shared" si="27"/>
        <v>7</v>
      </c>
      <c r="I43" s="9">
        <v>12</v>
      </c>
      <c r="J43" s="9">
        <f t="shared" si="23"/>
        <v>84</v>
      </c>
      <c r="K43" s="10">
        <f t="shared" si="24"/>
        <v>216409.60000000001</v>
      </c>
      <c r="L43" s="15">
        <f t="shared" si="25"/>
        <v>18178406.400000002</v>
      </c>
    </row>
    <row r="44" spans="1:19" x14ac:dyDescent="0.45">
      <c r="A44" s="16">
        <v>6</v>
      </c>
      <c r="B44" s="12" t="s">
        <v>16</v>
      </c>
      <c r="C44" s="29">
        <f t="shared" si="26"/>
        <v>1</v>
      </c>
      <c r="D44" s="29">
        <v>12</v>
      </c>
      <c r="E44" s="29">
        <f t="shared" si="20"/>
        <v>12</v>
      </c>
      <c r="F44" s="30">
        <f t="shared" si="21"/>
        <v>263516</v>
      </c>
      <c r="G44" s="30">
        <f t="shared" si="22"/>
        <v>3162192</v>
      </c>
      <c r="H44" s="11">
        <f t="shared" si="27"/>
        <v>1</v>
      </c>
      <c r="I44" s="9">
        <v>12</v>
      </c>
      <c r="J44" s="9">
        <f t="shared" si="23"/>
        <v>12</v>
      </c>
      <c r="K44" s="10">
        <f t="shared" si="24"/>
        <v>263516</v>
      </c>
      <c r="L44" s="15">
        <f t="shared" si="25"/>
        <v>3162192</v>
      </c>
    </row>
    <row r="45" spans="1:19" x14ac:dyDescent="0.45">
      <c r="A45" s="16">
        <v>7</v>
      </c>
      <c r="B45" s="12" t="s">
        <v>17</v>
      </c>
      <c r="C45" s="29">
        <f t="shared" si="26"/>
        <v>4</v>
      </c>
      <c r="D45" s="29">
        <v>12</v>
      </c>
      <c r="E45" s="29">
        <f t="shared" si="20"/>
        <v>48</v>
      </c>
      <c r="F45" s="30">
        <f t="shared" si="21"/>
        <v>250796</v>
      </c>
      <c r="G45" s="30">
        <f t="shared" si="22"/>
        <v>12038208</v>
      </c>
      <c r="H45" s="11">
        <f t="shared" si="27"/>
        <v>4</v>
      </c>
      <c r="I45" s="9">
        <v>12</v>
      </c>
      <c r="J45" s="9">
        <f t="shared" si="23"/>
        <v>48</v>
      </c>
      <c r="K45" s="10">
        <f t="shared" si="24"/>
        <v>250796</v>
      </c>
      <c r="L45" s="15">
        <f t="shared" si="25"/>
        <v>12038208</v>
      </c>
    </row>
    <row r="46" spans="1:19" x14ac:dyDescent="0.45">
      <c r="A46" s="16">
        <v>8</v>
      </c>
      <c r="B46" s="12" t="s">
        <v>18</v>
      </c>
      <c r="C46" s="29">
        <f t="shared" si="26"/>
        <v>19</v>
      </c>
      <c r="D46" s="29">
        <v>12</v>
      </c>
      <c r="E46" s="29">
        <f t="shared" si="20"/>
        <v>228</v>
      </c>
      <c r="F46" s="30">
        <f t="shared" si="21"/>
        <v>238076</v>
      </c>
      <c r="G46" s="30">
        <f t="shared" si="22"/>
        <v>54281328</v>
      </c>
      <c r="H46" s="11">
        <f t="shared" si="27"/>
        <v>23</v>
      </c>
      <c r="I46" s="9">
        <v>12</v>
      </c>
      <c r="J46" s="9">
        <f t="shared" si="23"/>
        <v>276</v>
      </c>
      <c r="K46" s="10">
        <f t="shared" si="24"/>
        <v>238076</v>
      </c>
      <c r="L46" s="15">
        <f t="shared" si="25"/>
        <v>65708976</v>
      </c>
    </row>
    <row r="47" spans="1:19" x14ac:dyDescent="0.45">
      <c r="A47" s="16">
        <v>9</v>
      </c>
      <c r="B47" s="12" t="s">
        <v>19</v>
      </c>
      <c r="C47" s="29">
        <f t="shared" si="26"/>
        <v>22</v>
      </c>
      <c r="D47" s="29">
        <v>12</v>
      </c>
      <c r="E47" s="29">
        <f t="shared" si="20"/>
        <v>264</v>
      </c>
      <c r="F47" s="30">
        <f t="shared" si="21"/>
        <v>238076</v>
      </c>
      <c r="G47" s="30">
        <f t="shared" si="22"/>
        <v>62852064</v>
      </c>
      <c r="H47" s="11">
        <f t="shared" si="27"/>
        <v>25</v>
      </c>
      <c r="I47" s="9">
        <v>12</v>
      </c>
      <c r="J47" s="9">
        <f t="shared" si="23"/>
        <v>300</v>
      </c>
      <c r="K47" s="10">
        <f t="shared" si="24"/>
        <v>238076</v>
      </c>
      <c r="L47" s="15">
        <f t="shared" si="25"/>
        <v>71422800</v>
      </c>
    </row>
    <row r="48" spans="1:19" x14ac:dyDescent="0.45">
      <c r="A48" s="16">
        <v>10</v>
      </c>
      <c r="B48" s="12" t="s">
        <v>20</v>
      </c>
      <c r="C48" s="29">
        <f t="shared" si="26"/>
        <v>0</v>
      </c>
      <c r="D48" s="29">
        <v>12</v>
      </c>
      <c r="E48" s="29">
        <f t="shared" si="20"/>
        <v>0</v>
      </c>
      <c r="F48" s="30">
        <f t="shared" si="21"/>
        <v>0</v>
      </c>
      <c r="G48" s="30">
        <f t="shared" si="22"/>
        <v>0</v>
      </c>
      <c r="H48" s="11">
        <f t="shared" si="27"/>
        <v>16</v>
      </c>
      <c r="I48" s="9">
        <v>12</v>
      </c>
      <c r="J48" s="9">
        <f t="shared" si="23"/>
        <v>192</v>
      </c>
      <c r="K48" s="10">
        <f t="shared" si="24"/>
        <v>222600</v>
      </c>
      <c r="L48" s="15">
        <f t="shared" si="25"/>
        <v>42739200</v>
      </c>
    </row>
    <row r="49" spans="1:17" s="6" customFormat="1" x14ac:dyDescent="0.45">
      <c r="A49" s="14" t="s">
        <v>27</v>
      </c>
      <c r="B49" s="8" t="s">
        <v>72</v>
      </c>
      <c r="C49" s="32"/>
      <c r="D49" s="32"/>
      <c r="E49" s="32"/>
      <c r="F49" s="31"/>
      <c r="G49" s="31">
        <f>SUM(G50:G59)</f>
        <v>429460000</v>
      </c>
      <c r="H49" s="7"/>
      <c r="I49" s="7"/>
      <c r="J49" s="7"/>
      <c r="K49" s="13"/>
      <c r="L49" s="17">
        <f>SUM(L50:L59)</f>
        <v>558515000</v>
      </c>
      <c r="N49" s="28"/>
      <c r="O49" s="1"/>
      <c r="P49" s="1"/>
      <c r="Q49" s="1"/>
    </row>
    <row r="50" spans="1:17" x14ac:dyDescent="0.45">
      <c r="A50" s="16">
        <v>1</v>
      </c>
      <c r="B50" s="12" t="s">
        <v>11</v>
      </c>
      <c r="C50" s="29">
        <f>C5</f>
        <v>2</v>
      </c>
      <c r="D50" s="29">
        <v>1</v>
      </c>
      <c r="E50" s="29">
        <f t="shared" ref="E50:E59" si="28">C50*D50</f>
        <v>2</v>
      </c>
      <c r="F50" s="30">
        <f>F5</f>
        <v>5250000</v>
      </c>
      <c r="G50" s="30">
        <f t="shared" ref="G50:G59" si="29">E50*F50</f>
        <v>10500000</v>
      </c>
      <c r="H50" s="11">
        <f>H5</f>
        <v>2</v>
      </c>
      <c r="I50" s="9">
        <v>1</v>
      </c>
      <c r="J50" s="9">
        <f t="shared" ref="J50:J59" si="30">H50*I50</f>
        <v>2</v>
      </c>
      <c r="K50" s="10">
        <f>K5</f>
        <v>5250000</v>
      </c>
      <c r="L50" s="15">
        <f t="shared" ref="L50:L59" si="31">J50*K50</f>
        <v>10500000</v>
      </c>
      <c r="O50" s="6"/>
      <c r="P50" s="6"/>
      <c r="Q50" s="6"/>
    </row>
    <row r="51" spans="1:17" x14ac:dyDescent="0.45">
      <c r="A51" s="16">
        <v>2</v>
      </c>
      <c r="B51" s="12" t="s">
        <v>12</v>
      </c>
      <c r="C51" s="29">
        <f t="shared" ref="C51:C59" si="32">C6</f>
        <v>1</v>
      </c>
      <c r="D51" s="29">
        <v>1</v>
      </c>
      <c r="E51" s="29">
        <f t="shared" si="28"/>
        <v>1</v>
      </c>
      <c r="F51" s="30">
        <f t="shared" ref="F51:F59" si="33">F6</f>
        <v>5750000</v>
      </c>
      <c r="G51" s="30">
        <f t="shared" si="29"/>
        <v>5750000</v>
      </c>
      <c r="H51" s="11">
        <f t="shared" ref="H51:H59" si="34">H6</f>
        <v>2</v>
      </c>
      <c r="I51" s="9">
        <v>1</v>
      </c>
      <c r="J51" s="9">
        <f t="shared" si="30"/>
        <v>2</v>
      </c>
      <c r="K51" s="10">
        <f t="shared" ref="K51:K59" si="35">K6</f>
        <v>5750000</v>
      </c>
      <c r="L51" s="15">
        <f t="shared" si="31"/>
        <v>11500000</v>
      </c>
    </row>
    <row r="52" spans="1:17" x14ac:dyDescent="0.45">
      <c r="A52" s="16">
        <v>3</v>
      </c>
      <c r="B52" s="12" t="s">
        <v>13</v>
      </c>
      <c r="C52" s="29">
        <f t="shared" si="32"/>
        <v>4</v>
      </c>
      <c r="D52" s="29">
        <v>1</v>
      </c>
      <c r="E52" s="29">
        <f t="shared" si="28"/>
        <v>4</v>
      </c>
      <c r="F52" s="30">
        <f t="shared" si="33"/>
        <v>5104000</v>
      </c>
      <c r="G52" s="30">
        <f t="shared" si="29"/>
        <v>20416000</v>
      </c>
      <c r="H52" s="11">
        <f t="shared" si="34"/>
        <v>4</v>
      </c>
      <c r="I52" s="9">
        <v>1</v>
      </c>
      <c r="J52" s="9">
        <f t="shared" si="30"/>
        <v>4</v>
      </c>
      <c r="K52" s="10">
        <f t="shared" si="35"/>
        <v>5104000</v>
      </c>
      <c r="L52" s="15">
        <f t="shared" si="31"/>
        <v>20416000</v>
      </c>
    </row>
    <row r="53" spans="1:17" x14ac:dyDescent="0.45">
      <c r="A53" s="16">
        <v>4</v>
      </c>
      <c r="B53" s="12" t="s">
        <v>14</v>
      </c>
      <c r="C53" s="29">
        <f t="shared" si="32"/>
        <v>19</v>
      </c>
      <c r="D53" s="29">
        <v>1</v>
      </c>
      <c r="E53" s="29">
        <f t="shared" si="28"/>
        <v>19</v>
      </c>
      <c r="F53" s="30">
        <f t="shared" si="33"/>
        <v>5104000</v>
      </c>
      <c r="G53" s="30">
        <f t="shared" si="29"/>
        <v>96976000</v>
      </c>
      <c r="H53" s="11">
        <f t="shared" si="34"/>
        <v>19</v>
      </c>
      <c r="I53" s="9">
        <v>1</v>
      </c>
      <c r="J53" s="9">
        <f t="shared" si="30"/>
        <v>19</v>
      </c>
      <c r="K53" s="10">
        <f t="shared" si="35"/>
        <v>5104000</v>
      </c>
      <c r="L53" s="15">
        <f t="shared" si="31"/>
        <v>96976000</v>
      </c>
    </row>
    <row r="54" spans="1:17" x14ac:dyDescent="0.45">
      <c r="A54" s="16">
        <v>5</v>
      </c>
      <c r="B54" s="12" t="s">
        <v>15</v>
      </c>
      <c r="C54" s="29">
        <f t="shared" si="32"/>
        <v>7</v>
      </c>
      <c r="D54" s="29">
        <v>1</v>
      </c>
      <c r="E54" s="29">
        <f t="shared" si="28"/>
        <v>7</v>
      </c>
      <c r="F54" s="30">
        <f t="shared" si="33"/>
        <v>5104000</v>
      </c>
      <c r="G54" s="30">
        <f t="shared" si="29"/>
        <v>35728000</v>
      </c>
      <c r="H54" s="11">
        <f t="shared" si="34"/>
        <v>7</v>
      </c>
      <c r="I54" s="9">
        <v>1</v>
      </c>
      <c r="J54" s="9">
        <f t="shared" si="30"/>
        <v>7</v>
      </c>
      <c r="K54" s="10">
        <f t="shared" si="35"/>
        <v>5104000</v>
      </c>
      <c r="L54" s="15">
        <f t="shared" si="31"/>
        <v>35728000</v>
      </c>
    </row>
    <row r="55" spans="1:17" x14ac:dyDescent="0.45">
      <c r="A55" s="16">
        <v>6</v>
      </c>
      <c r="B55" s="12" t="s">
        <v>16</v>
      </c>
      <c r="C55" s="29">
        <f t="shared" si="32"/>
        <v>1</v>
      </c>
      <c r="D55" s="29">
        <v>1</v>
      </c>
      <c r="E55" s="29">
        <f t="shared" si="28"/>
        <v>1</v>
      </c>
      <c r="F55" s="30">
        <f t="shared" si="33"/>
        <v>6215000</v>
      </c>
      <c r="G55" s="30">
        <f t="shared" si="29"/>
        <v>6215000</v>
      </c>
      <c r="H55" s="11">
        <f t="shared" si="34"/>
        <v>1</v>
      </c>
      <c r="I55" s="9">
        <v>1</v>
      </c>
      <c r="J55" s="9">
        <f t="shared" si="30"/>
        <v>1</v>
      </c>
      <c r="K55" s="10">
        <f t="shared" si="35"/>
        <v>6215000</v>
      </c>
      <c r="L55" s="15">
        <f t="shared" si="31"/>
        <v>6215000</v>
      </c>
    </row>
    <row r="56" spans="1:17" x14ac:dyDescent="0.45">
      <c r="A56" s="16">
        <v>7</v>
      </c>
      <c r="B56" s="12" t="s">
        <v>17</v>
      </c>
      <c r="C56" s="29">
        <f t="shared" si="32"/>
        <v>4</v>
      </c>
      <c r="D56" s="29">
        <v>1</v>
      </c>
      <c r="E56" s="29">
        <f t="shared" si="28"/>
        <v>4</v>
      </c>
      <c r="F56" s="30">
        <f t="shared" si="33"/>
        <v>5915000</v>
      </c>
      <c r="G56" s="30">
        <f t="shared" si="29"/>
        <v>23660000</v>
      </c>
      <c r="H56" s="11">
        <f t="shared" si="34"/>
        <v>4</v>
      </c>
      <c r="I56" s="9">
        <v>1</v>
      </c>
      <c r="J56" s="9">
        <f t="shared" si="30"/>
        <v>4</v>
      </c>
      <c r="K56" s="10">
        <f t="shared" si="35"/>
        <v>5915000</v>
      </c>
      <c r="L56" s="15">
        <f t="shared" si="31"/>
        <v>23660000</v>
      </c>
    </row>
    <row r="57" spans="1:17" x14ac:dyDescent="0.45">
      <c r="A57" s="16">
        <v>8</v>
      </c>
      <c r="B57" s="12" t="s">
        <v>18</v>
      </c>
      <c r="C57" s="29">
        <f t="shared" si="32"/>
        <v>19</v>
      </c>
      <c r="D57" s="29">
        <v>1</v>
      </c>
      <c r="E57" s="29">
        <f t="shared" si="28"/>
        <v>19</v>
      </c>
      <c r="F57" s="30">
        <f t="shared" si="33"/>
        <v>5615000</v>
      </c>
      <c r="G57" s="30">
        <f t="shared" si="29"/>
        <v>106685000</v>
      </c>
      <c r="H57" s="11">
        <f t="shared" si="34"/>
        <v>23</v>
      </c>
      <c r="I57" s="9">
        <v>1</v>
      </c>
      <c r="J57" s="9">
        <f t="shared" si="30"/>
        <v>23</v>
      </c>
      <c r="K57" s="10">
        <f t="shared" si="35"/>
        <v>5615000</v>
      </c>
      <c r="L57" s="15">
        <f t="shared" si="31"/>
        <v>129145000</v>
      </c>
    </row>
    <row r="58" spans="1:17" x14ac:dyDescent="0.45">
      <c r="A58" s="16">
        <v>9</v>
      </c>
      <c r="B58" s="12" t="s">
        <v>19</v>
      </c>
      <c r="C58" s="29">
        <f t="shared" si="32"/>
        <v>22</v>
      </c>
      <c r="D58" s="29">
        <v>1</v>
      </c>
      <c r="E58" s="29">
        <f t="shared" si="28"/>
        <v>22</v>
      </c>
      <c r="F58" s="30">
        <f t="shared" si="33"/>
        <v>5615000</v>
      </c>
      <c r="G58" s="30">
        <f t="shared" si="29"/>
        <v>123530000</v>
      </c>
      <c r="H58" s="11">
        <f t="shared" si="34"/>
        <v>25</v>
      </c>
      <c r="I58" s="9">
        <v>1</v>
      </c>
      <c r="J58" s="9">
        <f t="shared" si="30"/>
        <v>25</v>
      </c>
      <c r="K58" s="10">
        <f t="shared" si="35"/>
        <v>5615000</v>
      </c>
      <c r="L58" s="15">
        <f t="shared" si="31"/>
        <v>140375000</v>
      </c>
    </row>
    <row r="59" spans="1:17" x14ac:dyDescent="0.45">
      <c r="A59" s="16">
        <v>10</v>
      </c>
      <c r="B59" s="12" t="s">
        <v>20</v>
      </c>
      <c r="C59" s="29">
        <f t="shared" si="32"/>
        <v>0</v>
      </c>
      <c r="D59" s="29">
        <v>1</v>
      </c>
      <c r="E59" s="29">
        <f t="shared" si="28"/>
        <v>0</v>
      </c>
      <c r="F59" s="30">
        <f t="shared" si="33"/>
        <v>0</v>
      </c>
      <c r="G59" s="30">
        <f t="shared" si="29"/>
        <v>0</v>
      </c>
      <c r="H59" s="11">
        <f t="shared" si="34"/>
        <v>16</v>
      </c>
      <c r="I59" s="9">
        <v>1</v>
      </c>
      <c r="J59" s="9">
        <f t="shared" si="30"/>
        <v>16</v>
      </c>
      <c r="K59" s="10">
        <f t="shared" si="35"/>
        <v>5250000</v>
      </c>
      <c r="L59" s="15">
        <f t="shared" si="31"/>
        <v>84000000</v>
      </c>
    </row>
    <row r="60" spans="1:17" s="6" customFormat="1" x14ac:dyDescent="0.45">
      <c r="A60" s="14" t="s">
        <v>28</v>
      </c>
      <c r="B60" s="8" t="s">
        <v>73</v>
      </c>
      <c r="C60" s="32"/>
      <c r="D60" s="32"/>
      <c r="E60" s="32"/>
      <c r="F60" s="31"/>
      <c r="G60" s="31">
        <f>SUM(G61:G70)</f>
        <v>0</v>
      </c>
      <c r="H60" s="11"/>
      <c r="I60" s="7"/>
      <c r="J60" s="7"/>
      <c r="K60" s="13"/>
      <c r="L60" s="17">
        <f>SUM(L61:L70)</f>
        <v>558515000</v>
      </c>
      <c r="N60" s="28"/>
      <c r="O60" s="1"/>
      <c r="P60" s="1"/>
      <c r="Q60" s="1"/>
    </row>
    <row r="61" spans="1:17" x14ac:dyDescent="0.45">
      <c r="A61" s="16">
        <v>1</v>
      </c>
      <c r="B61" s="12" t="s">
        <v>11</v>
      </c>
      <c r="C61" s="29">
        <f>C5</f>
        <v>2</v>
      </c>
      <c r="D61" s="29">
        <v>0</v>
      </c>
      <c r="E61" s="29">
        <f t="shared" ref="E61:E70" si="36">C61*D61</f>
        <v>0</v>
      </c>
      <c r="F61" s="30">
        <f>F5</f>
        <v>5250000</v>
      </c>
      <c r="G61" s="30">
        <f t="shared" ref="G61:G70" si="37">E61*F61</f>
        <v>0</v>
      </c>
      <c r="H61" s="11">
        <f>H5</f>
        <v>2</v>
      </c>
      <c r="I61" s="9">
        <v>1</v>
      </c>
      <c r="J61" s="9">
        <f t="shared" ref="J61:J70" si="38">H61*I61</f>
        <v>2</v>
      </c>
      <c r="K61" s="10">
        <f>K5</f>
        <v>5250000</v>
      </c>
      <c r="L61" s="15">
        <f t="shared" ref="L61:L70" si="39">J61*K61</f>
        <v>10500000</v>
      </c>
      <c r="O61" s="6"/>
      <c r="P61" s="6"/>
      <c r="Q61" s="6"/>
    </row>
    <row r="62" spans="1:17" x14ac:dyDescent="0.45">
      <c r="A62" s="16">
        <v>2</v>
      </c>
      <c r="B62" s="12" t="s">
        <v>12</v>
      </c>
      <c r="C62" s="29">
        <f t="shared" ref="C62:C70" si="40">C6</f>
        <v>1</v>
      </c>
      <c r="D62" s="29">
        <v>0</v>
      </c>
      <c r="E62" s="29">
        <f t="shared" si="36"/>
        <v>0</v>
      </c>
      <c r="F62" s="30">
        <f t="shared" ref="F62:F70" si="41">F6</f>
        <v>5750000</v>
      </c>
      <c r="G62" s="30">
        <f t="shared" si="37"/>
        <v>0</v>
      </c>
      <c r="H62" s="11">
        <f t="shared" ref="H62:H70" si="42">H6</f>
        <v>2</v>
      </c>
      <c r="I62" s="9">
        <v>1</v>
      </c>
      <c r="J62" s="9">
        <f t="shared" si="38"/>
        <v>2</v>
      </c>
      <c r="K62" s="10">
        <f t="shared" ref="K62:K70" si="43">K6</f>
        <v>5750000</v>
      </c>
      <c r="L62" s="15">
        <f t="shared" si="39"/>
        <v>11500000</v>
      </c>
    </row>
    <row r="63" spans="1:17" x14ac:dyDescent="0.45">
      <c r="A63" s="16">
        <v>3</v>
      </c>
      <c r="B63" s="12" t="s">
        <v>13</v>
      </c>
      <c r="C63" s="29">
        <f t="shared" si="40"/>
        <v>4</v>
      </c>
      <c r="D63" s="29">
        <v>0</v>
      </c>
      <c r="E63" s="29">
        <f t="shared" si="36"/>
        <v>0</v>
      </c>
      <c r="F63" s="30">
        <f t="shared" si="41"/>
        <v>5104000</v>
      </c>
      <c r="G63" s="30">
        <f t="shared" si="37"/>
        <v>0</v>
      </c>
      <c r="H63" s="11">
        <f t="shared" si="42"/>
        <v>4</v>
      </c>
      <c r="I63" s="9">
        <v>1</v>
      </c>
      <c r="J63" s="9">
        <f t="shared" si="38"/>
        <v>4</v>
      </c>
      <c r="K63" s="10">
        <f t="shared" si="43"/>
        <v>5104000</v>
      </c>
      <c r="L63" s="15">
        <f t="shared" si="39"/>
        <v>20416000</v>
      </c>
    </row>
    <row r="64" spans="1:17" x14ac:dyDescent="0.45">
      <c r="A64" s="16">
        <v>4</v>
      </c>
      <c r="B64" s="12" t="s">
        <v>14</v>
      </c>
      <c r="C64" s="29">
        <f t="shared" si="40"/>
        <v>19</v>
      </c>
      <c r="D64" s="29">
        <v>0</v>
      </c>
      <c r="E64" s="29">
        <f t="shared" si="36"/>
        <v>0</v>
      </c>
      <c r="F64" s="30">
        <f t="shared" si="41"/>
        <v>5104000</v>
      </c>
      <c r="G64" s="30">
        <f t="shared" si="37"/>
        <v>0</v>
      </c>
      <c r="H64" s="11">
        <f t="shared" si="42"/>
        <v>19</v>
      </c>
      <c r="I64" s="9">
        <v>1</v>
      </c>
      <c r="J64" s="9">
        <f t="shared" si="38"/>
        <v>19</v>
      </c>
      <c r="K64" s="10">
        <f t="shared" si="43"/>
        <v>5104000</v>
      </c>
      <c r="L64" s="15">
        <f t="shared" si="39"/>
        <v>96976000</v>
      </c>
    </row>
    <row r="65" spans="1:12" x14ac:dyDescent="0.45">
      <c r="A65" s="16">
        <v>5</v>
      </c>
      <c r="B65" s="12" t="s">
        <v>15</v>
      </c>
      <c r="C65" s="29">
        <f t="shared" si="40"/>
        <v>7</v>
      </c>
      <c r="D65" s="29">
        <v>0</v>
      </c>
      <c r="E65" s="29">
        <f t="shared" si="36"/>
        <v>0</v>
      </c>
      <c r="F65" s="30">
        <f t="shared" si="41"/>
        <v>5104000</v>
      </c>
      <c r="G65" s="30">
        <f t="shared" si="37"/>
        <v>0</v>
      </c>
      <c r="H65" s="11">
        <f t="shared" si="42"/>
        <v>7</v>
      </c>
      <c r="I65" s="9">
        <v>1</v>
      </c>
      <c r="J65" s="9">
        <f t="shared" si="38"/>
        <v>7</v>
      </c>
      <c r="K65" s="10">
        <f t="shared" si="43"/>
        <v>5104000</v>
      </c>
      <c r="L65" s="15">
        <f t="shared" si="39"/>
        <v>35728000</v>
      </c>
    </row>
    <row r="66" spans="1:12" x14ac:dyDescent="0.45">
      <c r="A66" s="16">
        <v>6</v>
      </c>
      <c r="B66" s="12" t="s">
        <v>16</v>
      </c>
      <c r="C66" s="29">
        <f t="shared" si="40"/>
        <v>1</v>
      </c>
      <c r="D66" s="29">
        <v>0</v>
      </c>
      <c r="E66" s="29">
        <f t="shared" si="36"/>
        <v>0</v>
      </c>
      <c r="F66" s="30">
        <f t="shared" si="41"/>
        <v>6215000</v>
      </c>
      <c r="G66" s="30">
        <f t="shared" si="37"/>
        <v>0</v>
      </c>
      <c r="H66" s="11">
        <f t="shared" si="42"/>
        <v>1</v>
      </c>
      <c r="I66" s="9">
        <v>1</v>
      </c>
      <c r="J66" s="9">
        <f t="shared" si="38"/>
        <v>1</v>
      </c>
      <c r="K66" s="10">
        <f t="shared" si="43"/>
        <v>6215000</v>
      </c>
      <c r="L66" s="15">
        <f t="shared" si="39"/>
        <v>6215000</v>
      </c>
    </row>
    <row r="67" spans="1:12" x14ac:dyDescent="0.45">
      <c r="A67" s="16">
        <v>7</v>
      </c>
      <c r="B67" s="12" t="s">
        <v>17</v>
      </c>
      <c r="C67" s="29">
        <f t="shared" si="40"/>
        <v>4</v>
      </c>
      <c r="D67" s="29">
        <v>0</v>
      </c>
      <c r="E67" s="29">
        <f t="shared" si="36"/>
        <v>0</v>
      </c>
      <c r="F67" s="30">
        <f t="shared" si="41"/>
        <v>5915000</v>
      </c>
      <c r="G67" s="30">
        <f t="shared" si="37"/>
        <v>0</v>
      </c>
      <c r="H67" s="11">
        <f t="shared" si="42"/>
        <v>4</v>
      </c>
      <c r="I67" s="9">
        <v>1</v>
      </c>
      <c r="J67" s="9">
        <f t="shared" si="38"/>
        <v>4</v>
      </c>
      <c r="K67" s="10">
        <f t="shared" si="43"/>
        <v>5915000</v>
      </c>
      <c r="L67" s="15">
        <f t="shared" si="39"/>
        <v>23660000</v>
      </c>
    </row>
    <row r="68" spans="1:12" x14ac:dyDescent="0.45">
      <c r="A68" s="16">
        <v>8</v>
      </c>
      <c r="B68" s="12" t="s">
        <v>18</v>
      </c>
      <c r="C68" s="29">
        <f t="shared" si="40"/>
        <v>19</v>
      </c>
      <c r="D68" s="29">
        <v>0</v>
      </c>
      <c r="E68" s="29">
        <f t="shared" si="36"/>
        <v>0</v>
      </c>
      <c r="F68" s="30">
        <f t="shared" si="41"/>
        <v>5615000</v>
      </c>
      <c r="G68" s="30">
        <f t="shared" si="37"/>
        <v>0</v>
      </c>
      <c r="H68" s="11">
        <f t="shared" si="42"/>
        <v>23</v>
      </c>
      <c r="I68" s="9">
        <v>1</v>
      </c>
      <c r="J68" s="9">
        <f t="shared" si="38"/>
        <v>23</v>
      </c>
      <c r="K68" s="10">
        <f t="shared" si="43"/>
        <v>5615000</v>
      </c>
      <c r="L68" s="15">
        <f t="shared" si="39"/>
        <v>129145000</v>
      </c>
    </row>
    <row r="69" spans="1:12" x14ac:dyDescent="0.45">
      <c r="A69" s="16">
        <v>9</v>
      </c>
      <c r="B69" s="12" t="s">
        <v>19</v>
      </c>
      <c r="C69" s="29">
        <f t="shared" si="40"/>
        <v>22</v>
      </c>
      <c r="D69" s="29">
        <v>0</v>
      </c>
      <c r="E69" s="29">
        <f t="shared" si="36"/>
        <v>0</v>
      </c>
      <c r="F69" s="30">
        <f t="shared" si="41"/>
        <v>5615000</v>
      </c>
      <c r="G69" s="30">
        <f t="shared" si="37"/>
        <v>0</v>
      </c>
      <c r="H69" s="11">
        <f t="shared" si="42"/>
        <v>25</v>
      </c>
      <c r="I69" s="9">
        <v>1</v>
      </c>
      <c r="J69" s="9">
        <f t="shared" si="38"/>
        <v>25</v>
      </c>
      <c r="K69" s="10">
        <f t="shared" si="43"/>
        <v>5615000</v>
      </c>
      <c r="L69" s="15">
        <f t="shared" si="39"/>
        <v>140375000</v>
      </c>
    </row>
    <row r="70" spans="1:12" x14ac:dyDescent="0.45">
      <c r="A70" s="16">
        <v>10</v>
      </c>
      <c r="B70" s="12" t="s">
        <v>20</v>
      </c>
      <c r="C70" s="29">
        <f t="shared" si="40"/>
        <v>0</v>
      </c>
      <c r="D70" s="29">
        <v>0</v>
      </c>
      <c r="E70" s="29">
        <f t="shared" si="36"/>
        <v>0</v>
      </c>
      <c r="F70" s="30">
        <f t="shared" si="41"/>
        <v>0</v>
      </c>
      <c r="G70" s="30">
        <f t="shared" si="37"/>
        <v>0</v>
      </c>
      <c r="H70" s="11">
        <f t="shared" si="42"/>
        <v>16</v>
      </c>
      <c r="I70" s="9">
        <v>1</v>
      </c>
      <c r="J70" s="9">
        <f t="shared" si="38"/>
        <v>16</v>
      </c>
      <c r="K70" s="10">
        <f t="shared" si="43"/>
        <v>5250000</v>
      </c>
      <c r="L70" s="15">
        <f t="shared" si="39"/>
        <v>84000000</v>
      </c>
    </row>
    <row r="71" spans="1:12" x14ac:dyDescent="0.45">
      <c r="A71" s="14" t="s">
        <v>21</v>
      </c>
      <c r="B71" s="8" t="s">
        <v>29</v>
      </c>
      <c r="C71" s="29"/>
      <c r="D71" s="29"/>
      <c r="E71" s="29"/>
      <c r="F71" s="30"/>
      <c r="G71" s="31">
        <f>SUM(G72:G77)</f>
        <v>218300000</v>
      </c>
      <c r="H71" s="11"/>
      <c r="I71" s="11"/>
      <c r="J71" s="11"/>
      <c r="K71" s="10"/>
      <c r="L71" s="17">
        <f>SUM(L72:L77)</f>
        <v>352500000</v>
      </c>
    </row>
    <row r="72" spans="1:12" x14ac:dyDescent="0.45">
      <c r="A72" s="16">
        <v>1</v>
      </c>
      <c r="B72" s="12" t="s">
        <v>30</v>
      </c>
      <c r="C72" s="29">
        <f>SUM(C5,C6,C7,C8,C9,C13)</f>
        <v>55</v>
      </c>
      <c r="D72" s="29">
        <v>2</v>
      </c>
      <c r="E72" s="29">
        <f t="shared" ref="E72:E77" si="44">C72*D72</f>
        <v>110</v>
      </c>
      <c r="F72" s="30">
        <v>550000</v>
      </c>
      <c r="G72" s="30">
        <f t="shared" ref="G72:G77" si="45">E72*F72</f>
        <v>60500000</v>
      </c>
      <c r="H72" s="11">
        <f>SUM(H5,H6,H7,H8,H9,H13)</f>
        <v>59</v>
      </c>
      <c r="I72" s="11">
        <v>2</v>
      </c>
      <c r="J72" s="9">
        <f t="shared" ref="J72:J77" si="46">H72*I72</f>
        <v>118</v>
      </c>
      <c r="K72" s="10">
        <v>550000</v>
      </c>
      <c r="L72" s="15">
        <f t="shared" ref="L72:L77" si="47">J72*K72</f>
        <v>64900000</v>
      </c>
    </row>
    <row r="73" spans="1:12" x14ac:dyDescent="0.45">
      <c r="A73" s="16">
        <v>2</v>
      </c>
      <c r="B73" s="12" t="s">
        <v>32</v>
      </c>
      <c r="C73" s="29">
        <f>SUM(C5,C7,C8,C9,C13,C14)</f>
        <v>54</v>
      </c>
      <c r="D73" s="29">
        <v>1</v>
      </c>
      <c r="E73" s="29">
        <f t="shared" si="44"/>
        <v>54</v>
      </c>
      <c r="F73" s="30">
        <v>1500000</v>
      </c>
      <c r="G73" s="30">
        <f t="shared" si="45"/>
        <v>81000000</v>
      </c>
      <c r="H73" s="11">
        <f>SUM(H5,H7,H8,H9,H11,H12,H13,H14)</f>
        <v>100</v>
      </c>
      <c r="I73" s="11">
        <v>1</v>
      </c>
      <c r="J73" s="9">
        <f t="shared" si="46"/>
        <v>100</v>
      </c>
      <c r="K73" s="10">
        <v>1500000</v>
      </c>
      <c r="L73" s="15">
        <f t="shared" si="47"/>
        <v>150000000</v>
      </c>
    </row>
    <row r="74" spans="1:12" x14ac:dyDescent="0.45">
      <c r="A74" s="16">
        <v>3</v>
      </c>
      <c r="B74" s="12" t="s">
        <v>31</v>
      </c>
      <c r="C74" s="29">
        <f>SUM(C10,C11,C12,C14)</f>
        <v>24</v>
      </c>
      <c r="D74" s="29">
        <v>2</v>
      </c>
      <c r="E74" s="29">
        <f t="shared" si="44"/>
        <v>48</v>
      </c>
      <c r="F74" s="30">
        <v>1200000</v>
      </c>
      <c r="G74" s="30">
        <f t="shared" si="45"/>
        <v>57600000</v>
      </c>
      <c r="H74" s="11">
        <f>SUM(H10,H11,H12,H14)</f>
        <v>44</v>
      </c>
      <c r="I74" s="11">
        <v>2</v>
      </c>
      <c r="J74" s="9">
        <f t="shared" si="46"/>
        <v>88</v>
      </c>
      <c r="K74" s="10">
        <v>1200000</v>
      </c>
      <c r="L74" s="15">
        <f t="shared" si="47"/>
        <v>105600000</v>
      </c>
    </row>
    <row r="75" spans="1:12" x14ac:dyDescent="0.45">
      <c r="A75" s="16">
        <v>4</v>
      </c>
      <c r="B75" s="12" t="s">
        <v>33</v>
      </c>
      <c r="C75" s="29">
        <f>SUM(C10,C11,C12)</f>
        <v>24</v>
      </c>
      <c r="D75" s="29">
        <v>4</v>
      </c>
      <c r="E75" s="29">
        <f t="shared" si="44"/>
        <v>96</v>
      </c>
      <c r="F75" s="30">
        <v>100000</v>
      </c>
      <c r="G75" s="30">
        <f t="shared" si="45"/>
        <v>9600000</v>
      </c>
      <c r="H75" s="11">
        <f>SUM(H10,H11,H12)</f>
        <v>28</v>
      </c>
      <c r="I75" s="11">
        <v>4</v>
      </c>
      <c r="J75" s="9">
        <f t="shared" si="46"/>
        <v>112</v>
      </c>
      <c r="K75" s="10">
        <v>100000</v>
      </c>
      <c r="L75" s="15">
        <f t="shared" si="47"/>
        <v>11200000</v>
      </c>
    </row>
    <row r="76" spans="1:12" x14ac:dyDescent="0.45">
      <c r="A76" s="16">
        <v>5</v>
      </c>
      <c r="B76" s="12" t="s">
        <v>34</v>
      </c>
      <c r="C76" s="29">
        <f>SUM(C10,C11,C12)</f>
        <v>24</v>
      </c>
      <c r="D76" s="29">
        <v>4</v>
      </c>
      <c r="E76" s="29">
        <f t="shared" si="44"/>
        <v>96</v>
      </c>
      <c r="F76" s="30">
        <v>100000</v>
      </c>
      <c r="G76" s="30">
        <f t="shared" si="45"/>
        <v>9600000</v>
      </c>
      <c r="H76" s="11">
        <f>SUM(H11,H12,H13)</f>
        <v>52</v>
      </c>
      <c r="I76" s="11">
        <v>4</v>
      </c>
      <c r="J76" s="9">
        <f t="shared" si="46"/>
        <v>208</v>
      </c>
      <c r="K76" s="10">
        <v>100000</v>
      </c>
      <c r="L76" s="15">
        <f t="shared" si="47"/>
        <v>20800000</v>
      </c>
    </row>
    <row r="77" spans="1:12" x14ac:dyDescent="0.45">
      <c r="A77" s="16">
        <v>6</v>
      </c>
      <c r="B77" s="12" t="s">
        <v>35</v>
      </c>
      <c r="C77" s="29">
        <v>8</v>
      </c>
      <c r="D77" s="29">
        <v>0</v>
      </c>
      <c r="E77" s="29">
        <f t="shared" si="44"/>
        <v>0</v>
      </c>
      <c r="F77" s="30">
        <v>6000000</v>
      </c>
      <c r="G77" s="30">
        <f t="shared" si="45"/>
        <v>0</v>
      </c>
      <c r="H77" s="11">
        <v>0</v>
      </c>
      <c r="I77" s="11">
        <v>0</v>
      </c>
      <c r="J77" s="9">
        <f t="shared" si="46"/>
        <v>0</v>
      </c>
      <c r="K77" s="10">
        <v>0</v>
      </c>
      <c r="L77" s="15">
        <f t="shared" si="47"/>
        <v>0</v>
      </c>
    </row>
    <row r="78" spans="1:12" x14ac:dyDescent="0.45">
      <c r="A78" s="14" t="s">
        <v>76</v>
      </c>
      <c r="B78" s="8" t="s">
        <v>37</v>
      </c>
      <c r="C78" s="29"/>
      <c r="D78" s="29"/>
      <c r="E78" s="29"/>
      <c r="F78" s="30"/>
      <c r="G78" s="31">
        <f>10%*SUM(G4,G16,G27,G38,G49,G60,G71)</f>
        <v>639779404.80000007</v>
      </c>
      <c r="H78" s="11"/>
      <c r="I78" s="11"/>
      <c r="J78" s="11"/>
      <c r="K78" s="10"/>
      <c r="L78" s="17">
        <f>10%*SUM(L4,L16,L27,L38,L49,L60,L71)</f>
        <v>899838451.63930631</v>
      </c>
    </row>
    <row r="79" spans="1:12" x14ac:dyDescent="0.45">
      <c r="A79" s="16"/>
      <c r="B79" s="8"/>
      <c r="C79" s="29"/>
      <c r="D79" s="29"/>
      <c r="E79" s="29"/>
      <c r="F79" s="33" t="s">
        <v>36</v>
      </c>
      <c r="G79" s="31">
        <f>SUM(G4,G16,G27,G38,G49,G60,G71,G78)</f>
        <v>7037573452.8000002</v>
      </c>
      <c r="H79" s="11"/>
      <c r="I79" s="11"/>
      <c r="J79" s="11"/>
      <c r="K79" s="8" t="s">
        <v>36</v>
      </c>
      <c r="L79" s="17">
        <f>SUM(L4,L16,L27,L38,L49,L60,L71,L78)</f>
        <v>9898222968.0323696</v>
      </c>
    </row>
    <row r="80" spans="1:12" x14ac:dyDescent="0.45">
      <c r="A80" s="16"/>
      <c r="B80" s="8"/>
      <c r="C80" s="29"/>
      <c r="D80" s="29"/>
      <c r="E80" s="29"/>
      <c r="F80" s="33" t="s">
        <v>41</v>
      </c>
      <c r="G80" s="31">
        <f>G79*12%</f>
        <v>844508814.33599997</v>
      </c>
      <c r="H80" s="11"/>
      <c r="I80" s="11"/>
      <c r="J80" s="11"/>
      <c r="K80" s="8" t="s">
        <v>41</v>
      </c>
      <c r="L80" s="17">
        <f>L79*12%</f>
        <v>1187786756.1638844</v>
      </c>
    </row>
    <row r="81" spans="1:12" ht="19.5" thickBot="1" x14ac:dyDescent="0.5">
      <c r="A81" s="18"/>
      <c r="B81" s="21"/>
      <c r="C81" s="34"/>
      <c r="D81" s="34"/>
      <c r="E81" s="34"/>
      <c r="F81" s="35" t="s">
        <v>39</v>
      </c>
      <c r="G81" s="36">
        <f>G79+G80</f>
        <v>7882082267.1359997</v>
      </c>
      <c r="H81" s="19"/>
      <c r="I81" s="19"/>
      <c r="J81" s="19"/>
      <c r="K81" s="21" t="s">
        <v>39</v>
      </c>
      <c r="L81" s="22">
        <f>L79+L80</f>
        <v>11086009724.196255</v>
      </c>
    </row>
  </sheetData>
  <mergeCells count="24">
    <mergeCell ref="Q28:S28"/>
    <mergeCell ref="A1:A3"/>
    <mergeCell ref="B1:B3"/>
    <mergeCell ref="C1:G1"/>
    <mergeCell ref="H1:L1"/>
    <mergeCell ref="C2:E2"/>
    <mergeCell ref="F2:F3"/>
    <mergeCell ref="G2:G3"/>
    <mergeCell ref="H2:J2"/>
    <mergeCell ref="K2:K3"/>
    <mergeCell ref="L2:L3"/>
    <mergeCell ref="Q21:V21"/>
    <mergeCell ref="Q22:V22"/>
    <mergeCell ref="Q23:V23"/>
    <mergeCell ref="Q24:V24"/>
    <mergeCell ref="Q25:V25"/>
    <mergeCell ref="Q37:S37"/>
    <mergeCell ref="Q38:S38"/>
    <mergeCell ref="Q29:S29"/>
    <mergeCell ref="Q30:S30"/>
    <mergeCell ref="Q31:S31"/>
    <mergeCell ref="Q32:S32"/>
    <mergeCell ref="Q35:S35"/>
    <mergeCell ref="Q36:S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70"/>
  <sheetViews>
    <sheetView workbookViewId="0">
      <pane ySplit="3" topLeftCell="A70" activePane="bottomLeft" state="frozen"/>
      <selection pane="bottomLeft" activeCell="F74" sqref="F74:F79"/>
    </sheetView>
  </sheetViews>
  <sheetFormatPr defaultColWidth="8.7109375" defaultRowHeight="23.45" customHeight="1" x14ac:dyDescent="0.25"/>
  <cols>
    <col min="1" max="1" width="6.42578125" style="54" customWidth="1"/>
    <col min="2" max="2" width="59.140625" style="37" customWidth="1"/>
    <col min="3" max="5" width="9.42578125" style="54" customWidth="1"/>
    <col min="6" max="6" width="23.42578125" style="55" bestFit="1" customWidth="1"/>
    <col min="7" max="7" width="27.5703125" style="55" customWidth="1"/>
    <col min="8" max="8" width="8.7109375" style="37"/>
    <col min="9" max="9" width="5.5703125" style="38" customWidth="1"/>
    <col min="10" max="10" width="31.85546875" style="37" customWidth="1"/>
    <col min="11" max="11" width="12.140625" style="37" bestFit="1" customWidth="1"/>
    <col min="12" max="13" width="14.85546875" style="37" customWidth="1"/>
    <col min="14" max="15" width="8.7109375" style="37"/>
    <col min="16" max="16" width="17.28515625" style="37" bestFit="1" customWidth="1"/>
    <col min="17" max="17" width="22" style="37" customWidth="1"/>
    <col min="18" max="18" width="18.85546875" style="55" bestFit="1" customWidth="1"/>
    <col min="19" max="20" width="18.85546875" style="37" bestFit="1" customWidth="1"/>
    <col min="21" max="21" width="17.140625" style="37" bestFit="1" customWidth="1"/>
    <col min="22" max="22" width="16.85546875" style="37" customWidth="1"/>
    <col min="23" max="24" width="19" style="37" bestFit="1" customWidth="1"/>
    <col min="25" max="25" width="14.42578125" style="37" bestFit="1" customWidth="1"/>
    <col min="26" max="16384" width="8.7109375" style="37"/>
  </cols>
  <sheetData>
    <row r="1" spans="1:25" ht="23.45" customHeight="1" x14ac:dyDescent="0.25">
      <c r="A1" s="179" t="s">
        <v>0</v>
      </c>
      <c r="B1" s="179" t="s">
        <v>104</v>
      </c>
      <c r="C1" s="179" t="s">
        <v>74</v>
      </c>
      <c r="D1" s="179"/>
      <c r="E1" s="179"/>
      <c r="F1" s="179"/>
      <c r="G1" s="179"/>
    </row>
    <row r="2" spans="1:25" ht="23.45" customHeight="1" x14ac:dyDescent="0.25">
      <c r="A2" s="179"/>
      <c r="B2" s="179"/>
      <c r="C2" s="180" t="s">
        <v>2</v>
      </c>
      <c r="D2" s="180"/>
      <c r="E2" s="180"/>
      <c r="F2" s="181" t="s">
        <v>6</v>
      </c>
      <c r="G2" s="181" t="s">
        <v>7</v>
      </c>
    </row>
    <row r="3" spans="1:25" ht="26.45" customHeight="1" x14ac:dyDescent="0.25">
      <c r="A3" s="179"/>
      <c r="B3" s="179"/>
      <c r="C3" s="39" t="s">
        <v>3</v>
      </c>
      <c r="D3" s="39" t="s">
        <v>4</v>
      </c>
      <c r="E3" s="39" t="s">
        <v>5</v>
      </c>
      <c r="F3" s="181"/>
      <c r="G3" s="181"/>
    </row>
    <row r="4" spans="1:25" ht="23.45" customHeight="1" x14ac:dyDescent="0.25">
      <c r="A4" s="49" t="s">
        <v>9</v>
      </c>
      <c r="B4" s="41" t="s">
        <v>10</v>
      </c>
      <c r="C4" s="42"/>
      <c r="D4" s="42"/>
      <c r="E4" s="42"/>
      <c r="F4" s="43"/>
      <c r="G4" s="51">
        <f>SUM(G5:G14)</f>
        <v>6000516000</v>
      </c>
      <c r="I4" s="44"/>
      <c r="J4" s="45"/>
      <c r="W4" s="50">
        <v>5104000</v>
      </c>
      <c r="X4" s="50">
        <v>5513000</v>
      </c>
      <c r="Y4" s="50">
        <f>X4-W4</f>
        <v>409000</v>
      </c>
    </row>
    <row r="5" spans="1:25" ht="23.45" customHeight="1" x14ac:dyDescent="0.25">
      <c r="A5" s="42">
        <v>1</v>
      </c>
      <c r="B5" s="46" t="s">
        <v>11</v>
      </c>
      <c r="C5" s="47">
        <v>2</v>
      </c>
      <c r="D5" s="47">
        <v>12</v>
      </c>
      <c r="E5" s="47">
        <f>C5*D5</f>
        <v>24</v>
      </c>
      <c r="F5" s="43">
        <v>5250000</v>
      </c>
      <c r="G5" s="43">
        <f>E5*F5</f>
        <v>126000000</v>
      </c>
      <c r="W5" s="50">
        <v>5615000</v>
      </c>
      <c r="X5" s="50">
        <v>6065000</v>
      </c>
      <c r="Y5" s="50">
        <f>X5-W5</f>
        <v>450000</v>
      </c>
    </row>
    <row r="6" spans="1:25" ht="23.45" customHeight="1" x14ac:dyDescent="0.25">
      <c r="A6" s="42">
        <v>2</v>
      </c>
      <c r="B6" s="46" t="s">
        <v>12</v>
      </c>
      <c r="C6" s="47">
        <v>2</v>
      </c>
      <c r="D6" s="47">
        <v>12</v>
      </c>
      <c r="E6" s="47">
        <f t="shared" ref="E6:E14" si="0">C6*D6</f>
        <v>24</v>
      </c>
      <c r="F6" s="43">
        <v>5750000</v>
      </c>
      <c r="G6" s="43">
        <f t="shared" ref="G6:G13" si="1">E6*F6</f>
        <v>138000000</v>
      </c>
    </row>
    <row r="7" spans="1:25" ht="23.45" customHeight="1" x14ac:dyDescent="0.25">
      <c r="A7" s="42">
        <v>3</v>
      </c>
      <c r="B7" s="46" t="s">
        <v>13</v>
      </c>
      <c r="C7" s="47">
        <v>4</v>
      </c>
      <c r="D7" s="47">
        <v>12</v>
      </c>
      <c r="E7" s="47">
        <f t="shared" si="0"/>
        <v>48</v>
      </c>
      <c r="F7" s="43">
        <v>5104000</v>
      </c>
      <c r="G7" s="43">
        <f t="shared" si="1"/>
        <v>244992000</v>
      </c>
      <c r="I7" s="48" t="s">
        <v>45</v>
      </c>
    </row>
    <row r="8" spans="1:25" ht="23.45" customHeight="1" x14ac:dyDescent="0.25">
      <c r="A8" s="42">
        <v>4</v>
      </c>
      <c r="B8" s="46" t="s">
        <v>14</v>
      </c>
      <c r="C8" s="47">
        <v>18</v>
      </c>
      <c r="D8" s="47">
        <v>12</v>
      </c>
      <c r="E8" s="47">
        <f t="shared" si="0"/>
        <v>216</v>
      </c>
      <c r="F8" s="43">
        <v>5104000</v>
      </c>
      <c r="G8" s="43">
        <f t="shared" si="1"/>
        <v>1102464000</v>
      </c>
      <c r="J8" s="56" t="s">
        <v>48</v>
      </c>
      <c r="K8" s="56" t="s">
        <v>115</v>
      </c>
      <c r="L8" s="56" t="s">
        <v>47</v>
      </c>
      <c r="M8" s="56" t="s">
        <v>15</v>
      </c>
      <c r="Q8" s="56" t="s">
        <v>103</v>
      </c>
      <c r="R8" s="56" t="s">
        <v>114</v>
      </c>
      <c r="S8" s="56" t="s">
        <v>113</v>
      </c>
      <c r="T8" s="57" t="s">
        <v>112</v>
      </c>
      <c r="U8" s="56" t="s">
        <v>100</v>
      </c>
      <c r="V8" s="85" t="s">
        <v>101</v>
      </c>
      <c r="W8" s="56" t="s">
        <v>5</v>
      </c>
      <c r="X8" s="56" t="s">
        <v>102</v>
      </c>
    </row>
    <row r="9" spans="1:25" ht="23.45" customHeight="1" x14ac:dyDescent="0.25">
      <c r="A9" s="42">
        <v>5</v>
      </c>
      <c r="B9" s="46" t="s">
        <v>15</v>
      </c>
      <c r="C9" s="47">
        <v>10</v>
      </c>
      <c r="D9" s="47">
        <v>12</v>
      </c>
      <c r="E9" s="47">
        <f t="shared" si="0"/>
        <v>120</v>
      </c>
      <c r="F9" s="43">
        <v>5104000</v>
      </c>
      <c r="G9" s="43">
        <f t="shared" si="1"/>
        <v>612480000</v>
      </c>
      <c r="J9" s="40" t="s">
        <v>117</v>
      </c>
      <c r="K9" s="42">
        <v>4</v>
      </c>
      <c r="L9" s="42">
        <v>2</v>
      </c>
      <c r="M9" s="42">
        <v>0</v>
      </c>
      <c r="Q9" s="46" t="s">
        <v>11</v>
      </c>
      <c r="R9" s="43">
        <v>5250000</v>
      </c>
      <c r="S9" s="43">
        <v>150000</v>
      </c>
      <c r="T9" s="43">
        <f>R9+S9</f>
        <v>5400000</v>
      </c>
      <c r="U9" s="43">
        <f>T9*12%</f>
        <v>648000</v>
      </c>
      <c r="V9" s="43">
        <f>10%*T9</f>
        <v>540000</v>
      </c>
      <c r="W9" s="43">
        <f>T9+U9+V9</f>
        <v>6588000</v>
      </c>
      <c r="X9" s="43">
        <v>0</v>
      </c>
    </row>
    <row r="10" spans="1:25" ht="23.45" customHeight="1" x14ac:dyDescent="0.25">
      <c r="A10" s="42">
        <v>6</v>
      </c>
      <c r="B10" s="46" t="s">
        <v>16</v>
      </c>
      <c r="C10" s="47">
        <v>1</v>
      </c>
      <c r="D10" s="47">
        <v>12</v>
      </c>
      <c r="E10" s="47">
        <f t="shared" si="0"/>
        <v>12</v>
      </c>
      <c r="F10" s="43">
        <v>6215000</v>
      </c>
      <c r="G10" s="43">
        <f t="shared" si="1"/>
        <v>74580000</v>
      </c>
      <c r="J10" s="40" t="s">
        <v>116</v>
      </c>
      <c r="K10" s="42">
        <v>0</v>
      </c>
      <c r="L10" s="42">
        <v>2</v>
      </c>
      <c r="M10" s="42">
        <v>0</v>
      </c>
      <c r="Q10" s="46" t="s">
        <v>12</v>
      </c>
      <c r="R10" s="43">
        <v>5750000</v>
      </c>
      <c r="S10" s="43">
        <v>150000</v>
      </c>
      <c r="T10" s="43">
        <f t="shared" ref="T10:T17" si="2">R10+S10</f>
        <v>5900000</v>
      </c>
      <c r="U10" s="43">
        <f t="shared" ref="U10:U18" si="3">T10*12%</f>
        <v>708000</v>
      </c>
      <c r="V10" s="43">
        <f t="shared" ref="V10:V18" si="4">10%*T10</f>
        <v>590000</v>
      </c>
      <c r="W10" s="43">
        <f t="shared" ref="W10:W18" si="5">T10+U10+V10</f>
        <v>7198000</v>
      </c>
      <c r="X10" s="43">
        <v>0</v>
      </c>
    </row>
    <row r="11" spans="1:25" ht="23.45" customHeight="1" x14ac:dyDescent="0.25">
      <c r="A11" s="42">
        <v>7</v>
      </c>
      <c r="B11" s="46" t="s">
        <v>17</v>
      </c>
      <c r="C11" s="47">
        <v>5</v>
      </c>
      <c r="D11" s="47">
        <v>12</v>
      </c>
      <c r="E11" s="47">
        <f t="shared" si="0"/>
        <v>60</v>
      </c>
      <c r="F11" s="43">
        <v>5915000</v>
      </c>
      <c r="G11" s="43">
        <f t="shared" si="1"/>
        <v>354900000</v>
      </c>
      <c r="J11" s="40" t="s">
        <v>105</v>
      </c>
      <c r="K11" s="42">
        <v>0</v>
      </c>
      <c r="L11" s="42">
        <v>2</v>
      </c>
      <c r="M11" s="42">
        <v>1</v>
      </c>
      <c r="Q11" s="46" t="s">
        <v>13</v>
      </c>
      <c r="R11" s="43">
        <v>5104000</v>
      </c>
      <c r="S11" s="43">
        <v>150000</v>
      </c>
      <c r="T11" s="43">
        <f t="shared" si="2"/>
        <v>5254000</v>
      </c>
      <c r="U11" s="43">
        <f t="shared" si="3"/>
        <v>630480</v>
      </c>
      <c r="V11" s="43">
        <f t="shared" si="4"/>
        <v>525400</v>
      </c>
      <c r="W11" s="43">
        <f t="shared" si="5"/>
        <v>6409880</v>
      </c>
      <c r="X11" s="43">
        <f>5513000*1.25</f>
        <v>6891250</v>
      </c>
    </row>
    <row r="12" spans="1:25" ht="23.45" customHeight="1" x14ac:dyDescent="0.25">
      <c r="A12" s="42">
        <v>8</v>
      </c>
      <c r="B12" s="46" t="s">
        <v>18</v>
      </c>
      <c r="C12" s="47">
        <v>23</v>
      </c>
      <c r="D12" s="47">
        <v>12</v>
      </c>
      <c r="E12" s="47">
        <f t="shared" si="0"/>
        <v>276</v>
      </c>
      <c r="F12" s="43">
        <v>5615000</v>
      </c>
      <c r="G12" s="43">
        <f t="shared" si="1"/>
        <v>1549740000</v>
      </c>
      <c r="J12" s="40" t="s">
        <v>106</v>
      </c>
      <c r="K12" s="42">
        <v>0</v>
      </c>
      <c r="L12" s="42">
        <v>3</v>
      </c>
      <c r="M12" s="42">
        <v>1</v>
      </c>
      <c r="Q12" s="46" t="s">
        <v>14</v>
      </c>
      <c r="R12" s="43">
        <v>5104000</v>
      </c>
      <c r="S12" s="43">
        <v>150000</v>
      </c>
      <c r="T12" s="43">
        <f t="shared" si="2"/>
        <v>5254000</v>
      </c>
      <c r="U12" s="43">
        <f t="shared" si="3"/>
        <v>630480</v>
      </c>
      <c r="V12" s="43">
        <f t="shared" si="4"/>
        <v>525400</v>
      </c>
      <c r="W12" s="43">
        <f t="shared" si="5"/>
        <v>6409880</v>
      </c>
      <c r="X12" s="43">
        <f>5513000*1.25</f>
        <v>6891250</v>
      </c>
    </row>
    <row r="13" spans="1:25" ht="23.45" customHeight="1" x14ac:dyDescent="0.25">
      <c r="A13" s="42">
        <v>9</v>
      </c>
      <c r="B13" s="46" t="s">
        <v>19</v>
      </c>
      <c r="C13" s="47">
        <v>22</v>
      </c>
      <c r="D13" s="47">
        <v>12</v>
      </c>
      <c r="E13" s="47">
        <f t="shared" si="0"/>
        <v>264</v>
      </c>
      <c r="F13" s="43">
        <v>5615000</v>
      </c>
      <c r="G13" s="43">
        <f t="shared" si="1"/>
        <v>1482360000</v>
      </c>
      <c r="J13" s="40" t="s">
        <v>107</v>
      </c>
      <c r="K13" s="42">
        <v>0</v>
      </c>
      <c r="L13" s="42">
        <v>3</v>
      </c>
      <c r="M13" s="42">
        <v>2</v>
      </c>
      <c r="Q13" s="46" t="s">
        <v>15</v>
      </c>
      <c r="R13" s="43">
        <v>5104000</v>
      </c>
      <c r="S13" s="43">
        <v>150000</v>
      </c>
      <c r="T13" s="43">
        <f t="shared" si="2"/>
        <v>5254000</v>
      </c>
      <c r="U13" s="43">
        <f t="shared" si="3"/>
        <v>630480</v>
      </c>
      <c r="V13" s="43">
        <f t="shared" si="4"/>
        <v>525400</v>
      </c>
      <c r="W13" s="43">
        <f t="shared" si="5"/>
        <v>6409880</v>
      </c>
      <c r="X13" s="43">
        <f>5513000*1.25</f>
        <v>6891250</v>
      </c>
    </row>
    <row r="14" spans="1:25" ht="23.45" customHeight="1" x14ac:dyDescent="0.25">
      <c r="A14" s="42">
        <v>10</v>
      </c>
      <c r="B14" s="46" t="s">
        <v>20</v>
      </c>
      <c r="C14" s="47">
        <v>5</v>
      </c>
      <c r="D14" s="47">
        <v>12</v>
      </c>
      <c r="E14" s="47">
        <f t="shared" si="0"/>
        <v>60</v>
      </c>
      <c r="F14" s="43">
        <v>5250000</v>
      </c>
      <c r="G14" s="43">
        <f>E14*F14</f>
        <v>315000000</v>
      </c>
      <c r="J14" s="40" t="s">
        <v>108</v>
      </c>
      <c r="K14" s="42">
        <v>0</v>
      </c>
      <c r="L14" s="42">
        <v>2</v>
      </c>
      <c r="M14" s="42">
        <v>2</v>
      </c>
      <c r="Q14" s="46" t="s">
        <v>16</v>
      </c>
      <c r="R14" s="43">
        <v>6215000</v>
      </c>
      <c r="S14" s="43">
        <v>150000</v>
      </c>
      <c r="T14" s="43">
        <f t="shared" si="2"/>
        <v>6365000</v>
      </c>
      <c r="U14" s="43">
        <f t="shared" si="3"/>
        <v>763800</v>
      </c>
      <c r="V14" s="43">
        <f t="shared" si="4"/>
        <v>636500</v>
      </c>
      <c r="W14" s="43">
        <f t="shared" si="5"/>
        <v>7765300</v>
      </c>
      <c r="X14" s="43">
        <v>0</v>
      </c>
    </row>
    <row r="15" spans="1:25" ht="23.45" customHeight="1" x14ac:dyDescent="0.25">
      <c r="A15" s="49" t="s">
        <v>21</v>
      </c>
      <c r="B15" s="41" t="s">
        <v>22</v>
      </c>
      <c r="C15" s="42"/>
      <c r="D15" s="42"/>
      <c r="E15" s="42"/>
      <c r="F15" s="43"/>
      <c r="G15" s="43"/>
      <c r="J15" s="40" t="s">
        <v>109</v>
      </c>
      <c r="K15" s="42">
        <v>0</v>
      </c>
      <c r="L15" s="42">
        <v>2</v>
      </c>
      <c r="M15" s="42">
        <v>1</v>
      </c>
      <c r="Q15" s="46" t="s">
        <v>17</v>
      </c>
      <c r="R15" s="43">
        <v>5915000</v>
      </c>
      <c r="S15" s="43">
        <v>150000</v>
      </c>
      <c r="T15" s="43">
        <f t="shared" si="2"/>
        <v>6065000</v>
      </c>
      <c r="U15" s="43">
        <f t="shared" si="3"/>
        <v>727800</v>
      </c>
      <c r="V15" s="43">
        <f t="shared" si="4"/>
        <v>606500</v>
      </c>
      <c r="W15" s="43">
        <f t="shared" si="5"/>
        <v>7399300</v>
      </c>
      <c r="X15" s="43">
        <f>6065000*1.25</f>
        <v>7581250</v>
      </c>
    </row>
    <row r="16" spans="1:25" s="52" customFormat="1" ht="23.45" customHeight="1" x14ac:dyDescent="0.25">
      <c r="A16" s="49" t="s">
        <v>23</v>
      </c>
      <c r="B16" s="41" t="s">
        <v>24</v>
      </c>
      <c r="C16" s="49"/>
      <c r="D16" s="49"/>
      <c r="E16" s="49"/>
      <c r="F16" s="51"/>
      <c r="G16" s="51">
        <f>SUM(G17:G26)</f>
        <v>104887491.32947977</v>
      </c>
      <c r="I16" s="53"/>
      <c r="J16" s="40" t="s">
        <v>110</v>
      </c>
      <c r="K16" s="42">
        <v>0</v>
      </c>
      <c r="L16" s="42">
        <v>2</v>
      </c>
      <c r="M16" s="42">
        <v>1</v>
      </c>
      <c r="P16" s="50"/>
      <c r="Q16" s="46" t="s">
        <v>18</v>
      </c>
      <c r="R16" s="43">
        <v>5615000</v>
      </c>
      <c r="S16" s="43">
        <v>150000</v>
      </c>
      <c r="T16" s="43">
        <f t="shared" si="2"/>
        <v>5765000</v>
      </c>
      <c r="U16" s="43">
        <f t="shared" si="3"/>
        <v>691800</v>
      </c>
      <c r="V16" s="43">
        <f t="shared" si="4"/>
        <v>576500</v>
      </c>
      <c r="W16" s="43">
        <f t="shared" si="5"/>
        <v>7033300</v>
      </c>
      <c r="X16" s="43">
        <f>6065000*1.25</f>
        <v>7581250</v>
      </c>
    </row>
    <row r="17" spans="1:24" ht="23.45" customHeight="1" x14ac:dyDescent="0.25">
      <c r="A17" s="42">
        <v>1</v>
      </c>
      <c r="B17" s="46" t="s">
        <v>11</v>
      </c>
      <c r="C17" s="42">
        <v>0</v>
      </c>
      <c r="D17" s="47">
        <v>0</v>
      </c>
      <c r="E17" s="47">
        <f t="shared" ref="E17:E26" si="6">C17*D17</f>
        <v>0</v>
      </c>
      <c r="F17" s="43">
        <f>F5/173*2*8</f>
        <v>485549.13294797688</v>
      </c>
      <c r="G17" s="43">
        <f t="shared" ref="G17:G26" si="7">E17*F17</f>
        <v>0</v>
      </c>
      <c r="J17" s="40" t="s">
        <v>51</v>
      </c>
      <c r="K17" s="42">
        <v>0</v>
      </c>
      <c r="L17" s="42">
        <v>0</v>
      </c>
      <c r="M17" s="42">
        <v>2</v>
      </c>
      <c r="P17" s="50"/>
      <c r="Q17" s="46" t="s">
        <v>19</v>
      </c>
      <c r="R17" s="43">
        <v>5615000</v>
      </c>
      <c r="S17" s="43">
        <v>150000</v>
      </c>
      <c r="T17" s="43">
        <f t="shared" si="2"/>
        <v>5765000</v>
      </c>
      <c r="U17" s="43">
        <f t="shared" si="3"/>
        <v>691800</v>
      </c>
      <c r="V17" s="43">
        <f t="shared" si="4"/>
        <v>576500</v>
      </c>
      <c r="W17" s="43">
        <f t="shared" si="5"/>
        <v>7033300</v>
      </c>
      <c r="X17" s="43">
        <f>6065000*1.25</f>
        <v>7581250</v>
      </c>
    </row>
    <row r="18" spans="1:24" ht="23.45" customHeight="1" x14ac:dyDescent="0.25">
      <c r="A18" s="42">
        <v>2</v>
      </c>
      <c r="B18" s="46" t="s">
        <v>12</v>
      </c>
      <c r="C18" s="42">
        <v>2</v>
      </c>
      <c r="D18" s="47">
        <v>6</v>
      </c>
      <c r="E18" s="47">
        <f t="shared" si="6"/>
        <v>12</v>
      </c>
      <c r="F18" s="43">
        <f t="shared" ref="F18:F26" si="8">F6/173*2*8</f>
        <v>531791.90751445084</v>
      </c>
      <c r="G18" s="43">
        <f t="shared" si="7"/>
        <v>6381502.8901734101</v>
      </c>
      <c r="J18" s="59" t="s">
        <v>39</v>
      </c>
      <c r="K18" s="49">
        <f>SUM(K9:K17)</f>
        <v>4</v>
      </c>
      <c r="L18" s="49">
        <f>SUM(L9:L17)</f>
        <v>18</v>
      </c>
      <c r="M18" s="49">
        <f>SUM(M9:M17)</f>
        <v>10</v>
      </c>
      <c r="P18" s="50"/>
      <c r="Q18" s="46" t="s">
        <v>20</v>
      </c>
      <c r="R18" s="43">
        <v>0</v>
      </c>
      <c r="S18" s="43">
        <v>0</v>
      </c>
      <c r="T18" s="43">
        <v>5400000</v>
      </c>
      <c r="U18" s="43">
        <f t="shared" si="3"/>
        <v>648000</v>
      </c>
      <c r="V18" s="43">
        <f t="shared" si="4"/>
        <v>540000</v>
      </c>
      <c r="W18" s="43">
        <f t="shared" si="5"/>
        <v>6588000</v>
      </c>
      <c r="X18" s="43">
        <v>0</v>
      </c>
    </row>
    <row r="19" spans="1:24" ht="23.45" customHeight="1" x14ac:dyDescent="0.25">
      <c r="A19" s="42">
        <v>3</v>
      </c>
      <c r="B19" s="46" t="s">
        <v>13</v>
      </c>
      <c r="C19" s="42">
        <v>4</v>
      </c>
      <c r="D19" s="47">
        <v>6</v>
      </c>
      <c r="E19" s="47">
        <f t="shared" si="6"/>
        <v>24</v>
      </c>
      <c r="F19" s="43">
        <f t="shared" si="8"/>
        <v>472046.24277456646</v>
      </c>
      <c r="G19" s="43">
        <f t="shared" si="7"/>
        <v>11329109.826589596</v>
      </c>
    </row>
    <row r="20" spans="1:24" ht="23.45" customHeight="1" x14ac:dyDescent="0.25">
      <c r="A20" s="42">
        <v>4</v>
      </c>
      <c r="B20" s="46" t="s">
        <v>14</v>
      </c>
      <c r="C20" s="42">
        <v>10</v>
      </c>
      <c r="D20" s="47">
        <v>6</v>
      </c>
      <c r="E20" s="47">
        <f t="shared" si="6"/>
        <v>60</v>
      </c>
      <c r="F20" s="43">
        <f t="shared" si="8"/>
        <v>472046.24277456646</v>
      </c>
      <c r="G20" s="43">
        <f t="shared" si="7"/>
        <v>28322774.566473987</v>
      </c>
      <c r="I20" s="48" t="s">
        <v>52</v>
      </c>
      <c r="R20" s="55">
        <v>5615000</v>
      </c>
      <c r="S20" s="55">
        <v>5750000</v>
      </c>
      <c r="T20" s="55">
        <f>S20-R20</f>
        <v>135000</v>
      </c>
      <c r="U20" s="55"/>
    </row>
    <row r="21" spans="1:24" ht="23.45" customHeight="1" x14ac:dyDescent="0.25">
      <c r="A21" s="42">
        <v>5</v>
      </c>
      <c r="B21" s="46" t="s">
        <v>15</v>
      </c>
      <c r="C21" s="42">
        <v>0</v>
      </c>
      <c r="D21" s="47">
        <v>0</v>
      </c>
      <c r="E21" s="47">
        <f t="shared" si="6"/>
        <v>0</v>
      </c>
      <c r="F21" s="43">
        <f t="shared" si="8"/>
        <v>472046.24277456646</v>
      </c>
      <c r="G21" s="43">
        <f t="shared" si="7"/>
        <v>0</v>
      </c>
      <c r="J21" s="56" t="s">
        <v>55</v>
      </c>
      <c r="K21" s="56" t="s">
        <v>7</v>
      </c>
      <c r="L21" s="76" t="s">
        <v>59</v>
      </c>
      <c r="M21" s="77"/>
      <c r="N21" s="77"/>
      <c r="O21" s="77"/>
      <c r="P21" s="78"/>
      <c r="R21" s="55">
        <v>5915000</v>
      </c>
      <c r="S21" s="55">
        <v>6050000</v>
      </c>
      <c r="T21" s="55">
        <f>S21-R21</f>
        <v>135000</v>
      </c>
    </row>
    <row r="22" spans="1:24" ht="23.45" customHeight="1" x14ac:dyDescent="0.25">
      <c r="A22" s="42">
        <v>6</v>
      </c>
      <c r="B22" s="46" t="s">
        <v>16</v>
      </c>
      <c r="C22" s="42">
        <v>1</v>
      </c>
      <c r="D22" s="47">
        <v>0</v>
      </c>
      <c r="E22" s="47">
        <f t="shared" si="6"/>
        <v>0</v>
      </c>
      <c r="F22" s="43">
        <f t="shared" si="8"/>
        <v>574797.68786127167</v>
      </c>
      <c r="G22" s="43">
        <f t="shared" si="7"/>
        <v>0</v>
      </c>
      <c r="J22" s="40" t="s">
        <v>53</v>
      </c>
      <c r="K22" s="42">
        <v>4</v>
      </c>
      <c r="L22" s="79" t="s">
        <v>60</v>
      </c>
      <c r="M22" s="80"/>
      <c r="N22" s="80"/>
      <c r="O22" s="80"/>
      <c r="P22" s="81"/>
      <c r="R22" s="55">
        <v>6215000</v>
      </c>
      <c r="S22" s="55">
        <v>6350000</v>
      </c>
      <c r="T22" s="55">
        <f>S22-R22</f>
        <v>135000</v>
      </c>
    </row>
    <row r="23" spans="1:24" ht="23.45" customHeight="1" x14ac:dyDescent="0.25">
      <c r="A23" s="42">
        <v>7</v>
      </c>
      <c r="B23" s="46" t="s">
        <v>17</v>
      </c>
      <c r="C23" s="42">
        <v>4</v>
      </c>
      <c r="D23" s="47">
        <v>6</v>
      </c>
      <c r="E23" s="47">
        <f t="shared" si="6"/>
        <v>24</v>
      </c>
      <c r="F23" s="43">
        <f t="shared" si="8"/>
        <v>547052.02312138723</v>
      </c>
      <c r="G23" s="43">
        <f t="shared" si="7"/>
        <v>13129248.554913294</v>
      </c>
      <c r="J23" s="40" t="s">
        <v>54</v>
      </c>
      <c r="K23" s="42">
        <f>4*4</f>
        <v>16</v>
      </c>
      <c r="L23" s="79" t="s">
        <v>56</v>
      </c>
      <c r="M23" s="80"/>
      <c r="N23" s="80"/>
      <c r="O23" s="80"/>
      <c r="P23" s="81"/>
    </row>
    <row r="24" spans="1:24" ht="23.45" customHeight="1" x14ac:dyDescent="0.25">
      <c r="A24" s="42">
        <v>8</v>
      </c>
      <c r="B24" s="46" t="s">
        <v>18</v>
      </c>
      <c r="C24" s="42">
        <v>5</v>
      </c>
      <c r="D24" s="47">
        <v>6</v>
      </c>
      <c r="E24" s="47">
        <f t="shared" si="6"/>
        <v>30</v>
      </c>
      <c r="F24" s="43">
        <f t="shared" si="8"/>
        <v>519306.35838150291</v>
      </c>
      <c r="G24" s="43">
        <f t="shared" si="7"/>
        <v>15579190.751445087</v>
      </c>
      <c r="J24" s="40" t="s">
        <v>58</v>
      </c>
      <c r="K24" s="42">
        <v>7</v>
      </c>
      <c r="L24" s="79" t="s">
        <v>57</v>
      </c>
      <c r="M24" s="80"/>
      <c r="N24" s="80"/>
      <c r="O24" s="80"/>
      <c r="P24" s="81"/>
      <c r="R24" s="55">
        <v>5000000</v>
      </c>
      <c r="S24" s="55">
        <f>R24/173</f>
        <v>28901.734104046242</v>
      </c>
      <c r="T24" s="37" t="s">
        <v>118</v>
      </c>
      <c r="U24" s="55">
        <f>S24*1*1.5</f>
        <v>43352.601156069359</v>
      </c>
    </row>
    <row r="25" spans="1:24" ht="23.45" customHeight="1" x14ac:dyDescent="0.25">
      <c r="A25" s="42">
        <v>9</v>
      </c>
      <c r="B25" s="46" t="s">
        <v>19</v>
      </c>
      <c r="C25" s="42">
        <v>5</v>
      </c>
      <c r="D25" s="47">
        <v>6</v>
      </c>
      <c r="E25" s="47">
        <f t="shared" si="6"/>
        <v>30</v>
      </c>
      <c r="F25" s="43">
        <f t="shared" si="8"/>
        <v>519306.35838150291</v>
      </c>
      <c r="G25" s="43">
        <f t="shared" si="7"/>
        <v>15579190.751445087</v>
      </c>
      <c r="J25" s="49" t="s">
        <v>39</v>
      </c>
      <c r="K25" s="49">
        <f>SUM(K22:K24)</f>
        <v>27</v>
      </c>
      <c r="L25" s="79"/>
      <c r="M25" s="80"/>
      <c r="N25" s="80"/>
      <c r="O25" s="80"/>
      <c r="P25" s="81"/>
      <c r="T25" s="37" t="s">
        <v>119</v>
      </c>
      <c r="U25" s="55">
        <f>3*2*S24</f>
        <v>173410.40462427743</v>
      </c>
    </row>
    <row r="26" spans="1:24" ht="23.45" customHeight="1" x14ac:dyDescent="0.25">
      <c r="A26" s="42">
        <v>10</v>
      </c>
      <c r="B26" s="46" t="s">
        <v>20</v>
      </c>
      <c r="C26" s="42">
        <v>5</v>
      </c>
      <c r="D26" s="47">
        <v>6</v>
      </c>
      <c r="E26" s="47">
        <f t="shared" si="6"/>
        <v>30</v>
      </c>
      <c r="F26" s="43">
        <f t="shared" si="8"/>
        <v>485549.13294797688</v>
      </c>
      <c r="G26" s="43">
        <f t="shared" si="7"/>
        <v>14566473.988439307</v>
      </c>
      <c r="T26" s="37" t="s">
        <v>120</v>
      </c>
      <c r="U26" s="55">
        <f>SUM(U24:U25)</f>
        <v>216763.00578034681</v>
      </c>
    </row>
    <row r="27" spans="1:24" s="52" customFormat="1" ht="23.45" customHeight="1" x14ac:dyDescent="0.25">
      <c r="A27" s="49" t="s">
        <v>25</v>
      </c>
      <c r="B27" s="41" t="s">
        <v>70</v>
      </c>
      <c r="C27" s="49"/>
      <c r="D27" s="49"/>
      <c r="E27" s="49"/>
      <c r="F27" s="51"/>
      <c r="G27" s="51">
        <f>SUM(G28:G37)</f>
        <v>240020640</v>
      </c>
      <c r="I27" s="48" t="s">
        <v>61</v>
      </c>
      <c r="R27" s="58"/>
    </row>
    <row r="28" spans="1:24" ht="23.45" customHeight="1" x14ac:dyDescent="0.25">
      <c r="A28" s="42">
        <v>1</v>
      </c>
      <c r="B28" s="46" t="s">
        <v>11</v>
      </c>
      <c r="C28" s="42">
        <f>C5</f>
        <v>2</v>
      </c>
      <c r="D28" s="47">
        <v>12</v>
      </c>
      <c r="E28" s="47">
        <f t="shared" ref="E28:E37" si="9">C28*D28</f>
        <v>24</v>
      </c>
      <c r="F28" s="43">
        <f>4%*F5</f>
        <v>210000</v>
      </c>
      <c r="G28" s="43">
        <f t="shared" ref="G28:G37" si="10">E28*F28</f>
        <v>5040000</v>
      </c>
      <c r="J28" s="56" t="s">
        <v>55</v>
      </c>
      <c r="K28" s="56" t="s">
        <v>7</v>
      </c>
      <c r="L28" s="56" t="s">
        <v>59</v>
      </c>
      <c r="M28" s="56"/>
      <c r="N28" s="56"/>
      <c r="T28" s="37" t="s">
        <v>121</v>
      </c>
      <c r="U28" s="55">
        <f>S24*2*6</f>
        <v>346820.80924855487</v>
      </c>
    </row>
    <row r="29" spans="1:24" ht="23.45" customHeight="1" x14ac:dyDescent="0.25">
      <c r="A29" s="42">
        <v>2</v>
      </c>
      <c r="B29" s="46" t="s">
        <v>12</v>
      </c>
      <c r="C29" s="42">
        <f t="shared" ref="C29:C37" si="11">C6</f>
        <v>2</v>
      </c>
      <c r="D29" s="47">
        <v>12</v>
      </c>
      <c r="E29" s="47">
        <f t="shared" si="9"/>
        <v>24</v>
      </c>
      <c r="F29" s="43">
        <f t="shared" ref="F29:F37" si="12">4%*F6</f>
        <v>230000</v>
      </c>
      <c r="G29" s="43">
        <f t="shared" si="10"/>
        <v>5520000</v>
      </c>
      <c r="J29" s="46" t="s">
        <v>62</v>
      </c>
      <c r="K29" s="42">
        <v>5</v>
      </c>
      <c r="L29" s="42"/>
      <c r="M29" s="42"/>
      <c r="N29" s="42"/>
    </row>
    <row r="30" spans="1:24" ht="23.45" customHeight="1" x14ac:dyDescent="0.25">
      <c r="A30" s="42">
        <v>3</v>
      </c>
      <c r="B30" s="46" t="s">
        <v>13</v>
      </c>
      <c r="C30" s="42">
        <f t="shared" si="11"/>
        <v>4</v>
      </c>
      <c r="D30" s="47">
        <v>12</v>
      </c>
      <c r="E30" s="47">
        <f t="shared" si="9"/>
        <v>48</v>
      </c>
      <c r="F30" s="43">
        <f t="shared" si="12"/>
        <v>204160</v>
      </c>
      <c r="G30" s="43">
        <f t="shared" si="10"/>
        <v>9799680</v>
      </c>
      <c r="J30" s="46" t="s">
        <v>63</v>
      </c>
      <c r="K30" s="42">
        <v>15</v>
      </c>
      <c r="L30" s="40" t="s">
        <v>64</v>
      </c>
      <c r="M30" s="40"/>
      <c r="N30" s="40"/>
    </row>
    <row r="31" spans="1:24" ht="23.45" customHeight="1" x14ac:dyDescent="0.25">
      <c r="A31" s="42">
        <v>4</v>
      </c>
      <c r="B31" s="46" t="s">
        <v>14</v>
      </c>
      <c r="C31" s="42">
        <f t="shared" si="11"/>
        <v>18</v>
      </c>
      <c r="D31" s="47">
        <v>12</v>
      </c>
      <c r="E31" s="47">
        <f t="shared" si="9"/>
        <v>216</v>
      </c>
      <c r="F31" s="43">
        <f t="shared" si="12"/>
        <v>204160</v>
      </c>
      <c r="G31" s="43">
        <f t="shared" si="10"/>
        <v>44098560</v>
      </c>
      <c r="J31" s="46" t="s">
        <v>65</v>
      </c>
      <c r="K31" s="42">
        <v>5</v>
      </c>
      <c r="L31" s="42"/>
      <c r="M31" s="42"/>
      <c r="N31" s="42"/>
    </row>
    <row r="32" spans="1:24" ht="23.45" customHeight="1" x14ac:dyDescent="0.25">
      <c r="A32" s="42">
        <v>5</v>
      </c>
      <c r="B32" s="46" t="s">
        <v>15</v>
      </c>
      <c r="C32" s="42">
        <f t="shared" si="11"/>
        <v>10</v>
      </c>
      <c r="D32" s="47">
        <v>12</v>
      </c>
      <c r="E32" s="47">
        <f t="shared" si="9"/>
        <v>120</v>
      </c>
      <c r="F32" s="43">
        <f t="shared" si="12"/>
        <v>204160</v>
      </c>
      <c r="G32" s="43">
        <f t="shared" si="10"/>
        <v>24499200</v>
      </c>
      <c r="J32" s="49" t="s">
        <v>39</v>
      </c>
      <c r="K32" s="49">
        <f>SUM(K29:K31)</f>
        <v>25</v>
      </c>
      <c r="L32" s="82"/>
      <c r="M32" s="83"/>
      <c r="N32" s="84"/>
    </row>
    <row r="33" spans="1:18" ht="23.45" customHeight="1" x14ac:dyDescent="0.25">
      <c r="A33" s="42">
        <v>6</v>
      </c>
      <c r="B33" s="46" t="s">
        <v>16</v>
      </c>
      <c r="C33" s="42">
        <f t="shared" si="11"/>
        <v>1</v>
      </c>
      <c r="D33" s="47">
        <v>12</v>
      </c>
      <c r="E33" s="47">
        <f t="shared" si="9"/>
        <v>12</v>
      </c>
      <c r="F33" s="43">
        <f t="shared" si="12"/>
        <v>248600</v>
      </c>
      <c r="G33" s="43">
        <f t="shared" si="10"/>
        <v>2983200</v>
      </c>
    </row>
    <row r="34" spans="1:18" ht="23.45" customHeight="1" x14ac:dyDescent="0.25">
      <c r="A34" s="42">
        <v>7</v>
      </c>
      <c r="B34" s="46" t="s">
        <v>17</v>
      </c>
      <c r="C34" s="42">
        <f t="shared" si="11"/>
        <v>5</v>
      </c>
      <c r="D34" s="47">
        <v>12</v>
      </c>
      <c r="E34" s="47">
        <f t="shared" si="9"/>
        <v>60</v>
      </c>
      <c r="F34" s="43">
        <f t="shared" si="12"/>
        <v>236600</v>
      </c>
      <c r="G34" s="43">
        <f t="shared" si="10"/>
        <v>14196000</v>
      </c>
      <c r="I34" s="48" t="s">
        <v>66</v>
      </c>
    </row>
    <row r="35" spans="1:18" ht="23.45" customHeight="1" x14ac:dyDescent="0.25">
      <c r="A35" s="42">
        <v>8</v>
      </c>
      <c r="B35" s="46" t="s">
        <v>18</v>
      </c>
      <c r="C35" s="42">
        <f t="shared" si="11"/>
        <v>23</v>
      </c>
      <c r="D35" s="47">
        <v>12</v>
      </c>
      <c r="E35" s="47">
        <f t="shared" si="9"/>
        <v>276</v>
      </c>
      <c r="F35" s="43">
        <f t="shared" si="12"/>
        <v>224600</v>
      </c>
      <c r="G35" s="43">
        <f t="shared" si="10"/>
        <v>61989600</v>
      </c>
      <c r="J35" s="56" t="s">
        <v>55</v>
      </c>
      <c r="K35" s="56" t="s">
        <v>7</v>
      </c>
      <c r="L35" s="56" t="s">
        <v>59</v>
      </c>
      <c r="M35" s="56"/>
      <c r="N35" s="56"/>
    </row>
    <row r="36" spans="1:18" ht="23.45" customHeight="1" x14ac:dyDescent="0.25">
      <c r="A36" s="42">
        <v>9</v>
      </c>
      <c r="B36" s="46" t="s">
        <v>19</v>
      </c>
      <c r="C36" s="42">
        <f t="shared" si="11"/>
        <v>22</v>
      </c>
      <c r="D36" s="47">
        <v>12</v>
      </c>
      <c r="E36" s="47">
        <f t="shared" si="9"/>
        <v>264</v>
      </c>
      <c r="F36" s="43">
        <f t="shared" si="12"/>
        <v>224600</v>
      </c>
      <c r="G36" s="43">
        <f t="shared" si="10"/>
        <v>59294400</v>
      </c>
      <c r="J36" s="40" t="s">
        <v>67</v>
      </c>
      <c r="K36" s="42">
        <v>8</v>
      </c>
      <c r="L36" s="42" t="s">
        <v>69</v>
      </c>
      <c r="M36" s="42"/>
      <c r="N36" s="42"/>
    </row>
    <row r="37" spans="1:18" ht="23.45" customHeight="1" x14ac:dyDescent="0.25">
      <c r="A37" s="42">
        <v>10</v>
      </c>
      <c r="B37" s="46" t="s">
        <v>20</v>
      </c>
      <c r="C37" s="42">
        <f t="shared" si="11"/>
        <v>5</v>
      </c>
      <c r="D37" s="47">
        <v>12</v>
      </c>
      <c r="E37" s="47">
        <f t="shared" si="9"/>
        <v>60</v>
      </c>
      <c r="F37" s="43">
        <f t="shared" si="12"/>
        <v>210000</v>
      </c>
      <c r="G37" s="43">
        <f t="shared" si="10"/>
        <v>12600000</v>
      </c>
      <c r="J37" s="40" t="s">
        <v>68</v>
      </c>
      <c r="K37" s="42">
        <v>4</v>
      </c>
      <c r="L37" s="42" t="s">
        <v>69</v>
      </c>
      <c r="M37" s="42"/>
      <c r="N37" s="42"/>
    </row>
    <row r="38" spans="1:18" s="52" customFormat="1" ht="23.45" customHeight="1" x14ac:dyDescent="0.25">
      <c r="A38" s="49" t="s">
        <v>26</v>
      </c>
      <c r="B38" s="41" t="s">
        <v>71</v>
      </c>
      <c r="C38" s="49"/>
      <c r="D38" s="49"/>
      <c r="E38" s="49"/>
      <c r="F38" s="51"/>
      <c r="G38" s="51">
        <f>SUM(G39:G48)</f>
        <v>254421878.40000001</v>
      </c>
      <c r="I38" s="53"/>
      <c r="J38" s="49" t="s">
        <v>39</v>
      </c>
      <c r="K38" s="49">
        <f>SUM(K36:K37)</f>
        <v>12</v>
      </c>
      <c r="L38" s="42"/>
      <c r="M38" s="42"/>
      <c r="N38" s="42"/>
      <c r="R38" s="58"/>
    </row>
    <row r="39" spans="1:18" ht="23.45" customHeight="1" x14ac:dyDescent="0.25">
      <c r="A39" s="42">
        <v>1</v>
      </c>
      <c r="B39" s="46" t="s">
        <v>11</v>
      </c>
      <c r="C39" s="42">
        <f>C5</f>
        <v>2</v>
      </c>
      <c r="D39" s="47">
        <v>12</v>
      </c>
      <c r="E39" s="47">
        <f t="shared" ref="E39:E48" si="13">C39*D39</f>
        <v>24</v>
      </c>
      <c r="F39" s="43">
        <f>4.24%*F5</f>
        <v>222600</v>
      </c>
      <c r="G39" s="43">
        <f t="shared" ref="G39:G48" si="14">E39*F39</f>
        <v>5342400</v>
      </c>
      <c r="J39" s="52"/>
      <c r="K39" s="52"/>
      <c r="L39" s="52"/>
    </row>
    <row r="40" spans="1:18" ht="23.45" customHeight="1" x14ac:dyDescent="0.25">
      <c r="A40" s="42">
        <v>2</v>
      </c>
      <c r="B40" s="46" t="s">
        <v>12</v>
      </c>
      <c r="C40" s="42">
        <f t="shared" ref="C40:C48" si="15">C6</f>
        <v>2</v>
      </c>
      <c r="D40" s="47">
        <v>12</v>
      </c>
      <c r="E40" s="47">
        <f t="shared" si="13"/>
        <v>24</v>
      </c>
      <c r="F40" s="43">
        <f t="shared" ref="F40:F48" si="16">4.24%*F6</f>
        <v>243800</v>
      </c>
      <c r="G40" s="43">
        <f t="shared" si="14"/>
        <v>5851200</v>
      </c>
      <c r="J40" s="56" t="s">
        <v>77</v>
      </c>
      <c r="K40" s="56" t="s">
        <v>7</v>
      </c>
    </row>
    <row r="41" spans="1:18" ht="23.45" customHeight="1" x14ac:dyDescent="0.25">
      <c r="A41" s="42">
        <v>3</v>
      </c>
      <c r="B41" s="46" t="s">
        <v>13</v>
      </c>
      <c r="C41" s="42">
        <f t="shared" si="15"/>
        <v>4</v>
      </c>
      <c r="D41" s="47">
        <v>12</v>
      </c>
      <c r="E41" s="47">
        <f t="shared" si="13"/>
        <v>48</v>
      </c>
      <c r="F41" s="43">
        <f t="shared" si="16"/>
        <v>216409.60000000001</v>
      </c>
      <c r="G41" s="43">
        <f t="shared" si="14"/>
        <v>10387660.800000001</v>
      </c>
      <c r="J41" s="40" t="s">
        <v>99</v>
      </c>
      <c r="K41" s="42"/>
    </row>
    <row r="42" spans="1:18" ht="23.45" customHeight="1" x14ac:dyDescent="0.25">
      <c r="A42" s="42">
        <v>4</v>
      </c>
      <c r="B42" s="46" t="s">
        <v>14</v>
      </c>
      <c r="C42" s="42">
        <f t="shared" si="15"/>
        <v>18</v>
      </c>
      <c r="D42" s="47">
        <v>12</v>
      </c>
      <c r="E42" s="47">
        <f t="shared" si="13"/>
        <v>216</v>
      </c>
      <c r="F42" s="43">
        <f t="shared" si="16"/>
        <v>216409.60000000001</v>
      </c>
      <c r="G42" s="43">
        <f t="shared" si="14"/>
        <v>46744473.600000001</v>
      </c>
      <c r="J42" s="46" t="s">
        <v>78</v>
      </c>
      <c r="K42" s="42">
        <v>1</v>
      </c>
    </row>
    <row r="43" spans="1:18" ht="23.45" customHeight="1" x14ac:dyDescent="0.25">
      <c r="A43" s="42">
        <v>5</v>
      </c>
      <c r="B43" s="46" t="s">
        <v>15</v>
      </c>
      <c r="C43" s="42">
        <f t="shared" si="15"/>
        <v>10</v>
      </c>
      <c r="D43" s="47">
        <v>12</v>
      </c>
      <c r="E43" s="47">
        <f t="shared" si="13"/>
        <v>120</v>
      </c>
      <c r="F43" s="43">
        <f t="shared" si="16"/>
        <v>216409.60000000001</v>
      </c>
      <c r="G43" s="43">
        <f t="shared" si="14"/>
        <v>25969152</v>
      </c>
      <c r="J43" s="46" t="s">
        <v>79</v>
      </c>
      <c r="K43" s="42"/>
    </row>
    <row r="44" spans="1:18" ht="23.45" customHeight="1" x14ac:dyDescent="0.25">
      <c r="A44" s="42">
        <v>6</v>
      </c>
      <c r="B44" s="46" t="s">
        <v>16</v>
      </c>
      <c r="C44" s="42">
        <f t="shared" si="15"/>
        <v>1</v>
      </c>
      <c r="D44" s="47">
        <v>12</v>
      </c>
      <c r="E44" s="47">
        <f t="shared" si="13"/>
        <v>12</v>
      </c>
      <c r="F44" s="43">
        <f t="shared" si="16"/>
        <v>263516</v>
      </c>
      <c r="G44" s="43">
        <f t="shared" si="14"/>
        <v>3162192</v>
      </c>
      <c r="J44" s="46" t="s">
        <v>80</v>
      </c>
      <c r="K44" s="42">
        <v>1</v>
      </c>
    </row>
    <row r="45" spans="1:18" ht="23.45" customHeight="1" x14ac:dyDescent="0.25">
      <c r="A45" s="42">
        <v>7</v>
      </c>
      <c r="B45" s="46" t="s">
        <v>17</v>
      </c>
      <c r="C45" s="42">
        <f t="shared" si="15"/>
        <v>5</v>
      </c>
      <c r="D45" s="47">
        <v>12</v>
      </c>
      <c r="E45" s="47">
        <f t="shared" si="13"/>
        <v>60</v>
      </c>
      <c r="F45" s="43">
        <f t="shared" si="16"/>
        <v>250796</v>
      </c>
      <c r="G45" s="43">
        <f t="shared" si="14"/>
        <v>15047760</v>
      </c>
      <c r="J45" s="46" t="s">
        <v>81</v>
      </c>
      <c r="K45" s="42">
        <v>1</v>
      </c>
    </row>
    <row r="46" spans="1:18" ht="23.45" customHeight="1" x14ac:dyDescent="0.25">
      <c r="A46" s="42">
        <v>8</v>
      </c>
      <c r="B46" s="46" t="s">
        <v>18</v>
      </c>
      <c r="C46" s="42">
        <f t="shared" si="15"/>
        <v>23</v>
      </c>
      <c r="D46" s="47">
        <v>12</v>
      </c>
      <c r="E46" s="47">
        <f t="shared" si="13"/>
        <v>276</v>
      </c>
      <c r="F46" s="43">
        <f t="shared" si="16"/>
        <v>238076</v>
      </c>
      <c r="G46" s="43">
        <f t="shared" si="14"/>
        <v>65708976</v>
      </c>
      <c r="J46" s="46" t="s">
        <v>82</v>
      </c>
      <c r="K46" s="42">
        <v>1</v>
      </c>
    </row>
    <row r="47" spans="1:18" ht="23.45" customHeight="1" x14ac:dyDescent="0.25">
      <c r="A47" s="42">
        <v>9</v>
      </c>
      <c r="B47" s="46" t="s">
        <v>19</v>
      </c>
      <c r="C47" s="42">
        <f t="shared" si="15"/>
        <v>22</v>
      </c>
      <c r="D47" s="47">
        <v>12</v>
      </c>
      <c r="E47" s="47">
        <f t="shared" si="13"/>
        <v>264</v>
      </c>
      <c r="F47" s="43">
        <f t="shared" si="16"/>
        <v>238076</v>
      </c>
      <c r="G47" s="43">
        <f t="shared" si="14"/>
        <v>62852064</v>
      </c>
      <c r="J47" s="46" t="s">
        <v>83</v>
      </c>
      <c r="K47" s="42"/>
    </row>
    <row r="48" spans="1:18" ht="23.45" customHeight="1" x14ac:dyDescent="0.25">
      <c r="A48" s="42">
        <v>10</v>
      </c>
      <c r="B48" s="46" t="s">
        <v>20</v>
      </c>
      <c r="C48" s="42">
        <f t="shared" si="15"/>
        <v>5</v>
      </c>
      <c r="D48" s="47">
        <v>12</v>
      </c>
      <c r="E48" s="47">
        <f t="shared" si="13"/>
        <v>60</v>
      </c>
      <c r="F48" s="43">
        <f t="shared" si="16"/>
        <v>222600</v>
      </c>
      <c r="G48" s="43">
        <f t="shared" si="14"/>
        <v>13356000</v>
      </c>
      <c r="J48" s="46" t="s">
        <v>84</v>
      </c>
      <c r="K48" s="42"/>
    </row>
    <row r="49" spans="1:18" s="52" customFormat="1" ht="23.45" customHeight="1" x14ac:dyDescent="0.25">
      <c r="A49" s="49" t="s">
        <v>27</v>
      </c>
      <c r="B49" s="41" t="s">
        <v>72</v>
      </c>
      <c r="C49" s="49"/>
      <c r="D49" s="49"/>
      <c r="E49" s="49"/>
      <c r="F49" s="51"/>
      <c r="G49" s="51">
        <f>SUM(G50:G59)</f>
        <v>500043000</v>
      </c>
      <c r="I49" s="53"/>
      <c r="J49" s="46" t="s">
        <v>85</v>
      </c>
      <c r="K49" s="42">
        <v>1</v>
      </c>
      <c r="L49" s="37"/>
      <c r="R49" s="58"/>
    </row>
    <row r="50" spans="1:18" ht="23.45" customHeight="1" x14ac:dyDescent="0.25">
      <c r="A50" s="42">
        <v>1</v>
      </c>
      <c r="B50" s="46" t="s">
        <v>11</v>
      </c>
      <c r="C50" s="42">
        <f>C5</f>
        <v>2</v>
      </c>
      <c r="D50" s="47">
        <v>1</v>
      </c>
      <c r="E50" s="47">
        <f t="shared" ref="E50:E59" si="17">C50*D50</f>
        <v>2</v>
      </c>
      <c r="F50" s="43">
        <f>F5</f>
        <v>5250000</v>
      </c>
      <c r="G50" s="43">
        <f t="shared" ref="G50:G59" si="18">E50*F50</f>
        <v>10500000</v>
      </c>
      <c r="J50" s="46" t="s">
        <v>86</v>
      </c>
      <c r="K50" s="42">
        <v>1</v>
      </c>
      <c r="L50" s="52"/>
    </row>
    <row r="51" spans="1:18" ht="23.45" customHeight="1" x14ac:dyDescent="0.25">
      <c r="A51" s="42">
        <v>2</v>
      </c>
      <c r="B51" s="46" t="s">
        <v>12</v>
      </c>
      <c r="C51" s="42">
        <f t="shared" ref="C51:C59" si="19">C6</f>
        <v>2</v>
      </c>
      <c r="D51" s="47">
        <v>1</v>
      </c>
      <c r="E51" s="47">
        <f t="shared" si="17"/>
        <v>2</v>
      </c>
      <c r="F51" s="43">
        <f t="shared" ref="F51:F59" si="20">F6</f>
        <v>5750000</v>
      </c>
      <c r="G51" s="43">
        <f t="shared" si="18"/>
        <v>11500000</v>
      </c>
      <c r="J51" s="46" t="s">
        <v>87</v>
      </c>
      <c r="K51" s="49"/>
    </row>
    <row r="52" spans="1:18" ht="23.45" customHeight="1" x14ac:dyDescent="0.25">
      <c r="A52" s="42">
        <v>3</v>
      </c>
      <c r="B52" s="46" t="s">
        <v>13</v>
      </c>
      <c r="C52" s="42">
        <f t="shared" si="19"/>
        <v>4</v>
      </c>
      <c r="D52" s="47">
        <v>1</v>
      </c>
      <c r="E52" s="47">
        <f t="shared" si="17"/>
        <v>4</v>
      </c>
      <c r="F52" s="43">
        <f t="shared" si="20"/>
        <v>5104000</v>
      </c>
      <c r="G52" s="43">
        <f t="shared" si="18"/>
        <v>20416000</v>
      </c>
      <c r="J52" s="46" t="s">
        <v>88</v>
      </c>
      <c r="K52" s="42"/>
    </row>
    <row r="53" spans="1:18" ht="23.45" customHeight="1" x14ac:dyDescent="0.25">
      <c r="A53" s="42">
        <v>4</v>
      </c>
      <c r="B53" s="46" t="s">
        <v>14</v>
      </c>
      <c r="C53" s="42">
        <f t="shared" si="19"/>
        <v>18</v>
      </c>
      <c r="D53" s="47">
        <v>1</v>
      </c>
      <c r="E53" s="47">
        <f t="shared" si="17"/>
        <v>18</v>
      </c>
      <c r="F53" s="43">
        <f t="shared" si="20"/>
        <v>5104000</v>
      </c>
      <c r="G53" s="43">
        <f t="shared" si="18"/>
        <v>91872000</v>
      </c>
      <c r="J53" s="46" t="s">
        <v>89</v>
      </c>
      <c r="K53" s="42">
        <v>1</v>
      </c>
    </row>
    <row r="54" spans="1:18" ht="23.45" customHeight="1" x14ac:dyDescent="0.25">
      <c r="A54" s="42">
        <v>5</v>
      </c>
      <c r="B54" s="46" t="s">
        <v>15</v>
      </c>
      <c r="C54" s="42">
        <f t="shared" si="19"/>
        <v>10</v>
      </c>
      <c r="D54" s="47">
        <v>1</v>
      </c>
      <c r="E54" s="47">
        <f t="shared" si="17"/>
        <v>10</v>
      </c>
      <c r="F54" s="43">
        <f t="shared" si="20"/>
        <v>5104000</v>
      </c>
      <c r="G54" s="43">
        <f t="shared" si="18"/>
        <v>51040000</v>
      </c>
      <c r="J54" s="46" t="s">
        <v>90</v>
      </c>
      <c r="K54" s="42">
        <v>1</v>
      </c>
    </row>
    <row r="55" spans="1:18" ht="23.45" customHeight="1" x14ac:dyDescent="0.25">
      <c r="A55" s="42">
        <v>6</v>
      </c>
      <c r="B55" s="46" t="s">
        <v>16</v>
      </c>
      <c r="C55" s="42">
        <f t="shared" si="19"/>
        <v>1</v>
      </c>
      <c r="D55" s="47">
        <v>1</v>
      </c>
      <c r="E55" s="47">
        <f t="shared" si="17"/>
        <v>1</v>
      </c>
      <c r="F55" s="43">
        <f t="shared" si="20"/>
        <v>6215000</v>
      </c>
      <c r="G55" s="43">
        <f t="shared" si="18"/>
        <v>6215000</v>
      </c>
      <c r="J55" s="46" t="s">
        <v>91</v>
      </c>
      <c r="K55" s="42"/>
    </row>
    <row r="56" spans="1:18" ht="23.45" customHeight="1" x14ac:dyDescent="0.25">
      <c r="A56" s="42">
        <v>7</v>
      </c>
      <c r="B56" s="46" t="s">
        <v>17</v>
      </c>
      <c r="C56" s="42">
        <f t="shared" si="19"/>
        <v>5</v>
      </c>
      <c r="D56" s="47">
        <v>1</v>
      </c>
      <c r="E56" s="47">
        <f t="shared" si="17"/>
        <v>5</v>
      </c>
      <c r="F56" s="43">
        <f t="shared" si="20"/>
        <v>5915000</v>
      </c>
      <c r="G56" s="43">
        <f t="shared" si="18"/>
        <v>29575000</v>
      </c>
      <c r="J56" s="46" t="s">
        <v>92</v>
      </c>
      <c r="K56" s="42">
        <v>1</v>
      </c>
    </row>
    <row r="57" spans="1:18" ht="23.45" customHeight="1" x14ac:dyDescent="0.25">
      <c r="A57" s="42">
        <v>8</v>
      </c>
      <c r="B57" s="46" t="s">
        <v>18</v>
      </c>
      <c r="C57" s="42">
        <f t="shared" si="19"/>
        <v>23</v>
      </c>
      <c r="D57" s="47">
        <v>1</v>
      </c>
      <c r="E57" s="47">
        <f t="shared" si="17"/>
        <v>23</v>
      </c>
      <c r="F57" s="43">
        <f t="shared" si="20"/>
        <v>5615000</v>
      </c>
      <c r="G57" s="43">
        <f t="shared" si="18"/>
        <v>129145000</v>
      </c>
      <c r="J57" s="46" t="s">
        <v>93</v>
      </c>
      <c r="K57" s="42">
        <v>1</v>
      </c>
    </row>
    <row r="58" spans="1:18" ht="23.45" customHeight="1" x14ac:dyDescent="0.25">
      <c r="A58" s="42">
        <v>9</v>
      </c>
      <c r="B58" s="46" t="s">
        <v>19</v>
      </c>
      <c r="C58" s="42">
        <f t="shared" si="19"/>
        <v>22</v>
      </c>
      <c r="D58" s="47">
        <v>1</v>
      </c>
      <c r="E58" s="47">
        <f t="shared" si="17"/>
        <v>22</v>
      </c>
      <c r="F58" s="43">
        <f t="shared" si="20"/>
        <v>5615000</v>
      </c>
      <c r="G58" s="43">
        <f t="shared" si="18"/>
        <v>123530000</v>
      </c>
      <c r="J58" s="46" t="s">
        <v>94</v>
      </c>
      <c r="K58" s="42"/>
    </row>
    <row r="59" spans="1:18" ht="23.45" customHeight="1" x14ac:dyDescent="0.25">
      <c r="A59" s="42">
        <v>10</v>
      </c>
      <c r="B59" s="46" t="s">
        <v>20</v>
      </c>
      <c r="C59" s="42">
        <f t="shared" si="19"/>
        <v>5</v>
      </c>
      <c r="D59" s="47">
        <v>1</v>
      </c>
      <c r="E59" s="47">
        <f t="shared" si="17"/>
        <v>5</v>
      </c>
      <c r="F59" s="43">
        <f t="shared" si="20"/>
        <v>5250000</v>
      </c>
      <c r="G59" s="43">
        <f t="shared" si="18"/>
        <v>26250000</v>
      </c>
      <c r="J59" s="46" t="s">
        <v>95</v>
      </c>
      <c r="K59" s="42"/>
    </row>
    <row r="60" spans="1:18" s="52" customFormat="1" ht="23.45" customHeight="1" x14ac:dyDescent="0.25">
      <c r="A60" s="49" t="s">
        <v>28</v>
      </c>
      <c r="B60" s="41" t="s">
        <v>73</v>
      </c>
      <c r="C60" s="42"/>
      <c r="D60" s="49"/>
      <c r="E60" s="49"/>
      <c r="F60" s="51"/>
      <c r="G60" s="51">
        <f>SUM(G61:G70)</f>
        <v>500043000</v>
      </c>
      <c r="I60" s="53"/>
      <c r="J60" s="46" t="s">
        <v>96</v>
      </c>
      <c r="K60" s="42">
        <v>1</v>
      </c>
      <c r="L60" s="37"/>
      <c r="R60" s="58"/>
    </row>
    <row r="61" spans="1:18" ht="23.45" customHeight="1" x14ac:dyDescent="0.25">
      <c r="A61" s="42">
        <v>1</v>
      </c>
      <c r="B61" s="46" t="s">
        <v>11</v>
      </c>
      <c r="C61" s="42">
        <f>C5</f>
        <v>2</v>
      </c>
      <c r="D61" s="47">
        <v>1</v>
      </c>
      <c r="E61" s="47">
        <f t="shared" ref="E61:E70" si="21">C61*D61</f>
        <v>2</v>
      </c>
      <c r="F61" s="43">
        <f>F5</f>
        <v>5250000</v>
      </c>
      <c r="G61" s="43">
        <f t="shared" ref="G61:G70" si="22">E61*F61</f>
        <v>10500000</v>
      </c>
      <c r="J61" s="46" t="s">
        <v>97</v>
      </c>
      <c r="K61" s="42">
        <v>1</v>
      </c>
      <c r="L61" s="52"/>
    </row>
    <row r="62" spans="1:18" ht="23.45" customHeight="1" x14ac:dyDescent="0.25">
      <c r="A62" s="42">
        <v>2</v>
      </c>
      <c r="B62" s="46" t="s">
        <v>12</v>
      </c>
      <c r="C62" s="42">
        <f t="shared" ref="C62:C70" si="23">C6</f>
        <v>2</v>
      </c>
      <c r="D62" s="47">
        <v>1</v>
      </c>
      <c r="E62" s="47">
        <f t="shared" si="21"/>
        <v>2</v>
      </c>
      <c r="F62" s="43">
        <f t="shared" ref="F62:F70" si="24">F6</f>
        <v>5750000</v>
      </c>
      <c r="G62" s="43">
        <f t="shared" si="22"/>
        <v>11500000</v>
      </c>
      <c r="J62" s="46" t="s">
        <v>98</v>
      </c>
      <c r="K62" s="42">
        <v>10</v>
      </c>
    </row>
    <row r="63" spans="1:18" ht="23.45" customHeight="1" x14ac:dyDescent="0.25">
      <c r="A63" s="42">
        <v>3</v>
      </c>
      <c r="B63" s="46" t="s">
        <v>13</v>
      </c>
      <c r="C63" s="42">
        <f t="shared" si="23"/>
        <v>4</v>
      </c>
      <c r="D63" s="47">
        <v>1</v>
      </c>
      <c r="E63" s="47">
        <f t="shared" si="21"/>
        <v>4</v>
      </c>
      <c r="F63" s="43">
        <f t="shared" si="24"/>
        <v>5104000</v>
      </c>
      <c r="G63" s="43">
        <f t="shared" si="22"/>
        <v>20416000</v>
      </c>
      <c r="J63" s="41" t="s">
        <v>7</v>
      </c>
      <c r="K63" s="49">
        <f>SUM(K42:K62)</f>
        <v>22</v>
      </c>
    </row>
    <row r="64" spans="1:18" ht="23.45" customHeight="1" x14ac:dyDescent="0.25">
      <c r="A64" s="42">
        <v>4</v>
      </c>
      <c r="B64" s="46" t="s">
        <v>14</v>
      </c>
      <c r="C64" s="42">
        <f t="shared" si="23"/>
        <v>18</v>
      </c>
      <c r="D64" s="47">
        <v>1</v>
      </c>
      <c r="E64" s="47">
        <f t="shared" si="21"/>
        <v>18</v>
      </c>
      <c r="F64" s="43">
        <f t="shared" si="24"/>
        <v>5104000</v>
      </c>
      <c r="G64" s="43">
        <f t="shared" si="22"/>
        <v>91872000</v>
      </c>
    </row>
    <row r="65" spans="1:7" ht="23.45" customHeight="1" x14ac:dyDescent="0.25">
      <c r="A65" s="42">
        <v>5</v>
      </c>
      <c r="B65" s="46" t="s">
        <v>15</v>
      </c>
      <c r="C65" s="42">
        <f t="shared" si="23"/>
        <v>10</v>
      </c>
      <c r="D65" s="47">
        <v>1</v>
      </c>
      <c r="E65" s="47">
        <f t="shared" si="21"/>
        <v>10</v>
      </c>
      <c r="F65" s="43">
        <f t="shared" si="24"/>
        <v>5104000</v>
      </c>
      <c r="G65" s="43">
        <f t="shared" si="22"/>
        <v>51040000</v>
      </c>
    </row>
    <row r="66" spans="1:7" ht="23.45" customHeight="1" x14ac:dyDescent="0.25">
      <c r="A66" s="42">
        <v>6</v>
      </c>
      <c r="B66" s="46" t="s">
        <v>16</v>
      </c>
      <c r="C66" s="42">
        <f t="shared" si="23"/>
        <v>1</v>
      </c>
      <c r="D66" s="47">
        <v>1</v>
      </c>
      <c r="E66" s="47">
        <f t="shared" si="21"/>
        <v>1</v>
      </c>
      <c r="F66" s="43">
        <f t="shared" si="24"/>
        <v>6215000</v>
      </c>
      <c r="G66" s="43">
        <f t="shared" si="22"/>
        <v>6215000</v>
      </c>
    </row>
    <row r="67" spans="1:7" ht="23.45" customHeight="1" x14ac:dyDescent="0.25">
      <c r="A67" s="42">
        <v>7</v>
      </c>
      <c r="B67" s="46" t="s">
        <v>17</v>
      </c>
      <c r="C67" s="42">
        <f t="shared" si="23"/>
        <v>5</v>
      </c>
      <c r="D67" s="47">
        <v>1</v>
      </c>
      <c r="E67" s="47">
        <f t="shared" si="21"/>
        <v>5</v>
      </c>
      <c r="F67" s="43">
        <f t="shared" si="24"/>
        <v>5915000</v>
      </c>
      <c r="G67" s="43">
        <f t="shared" si="22"/>
        <v>29575000</v>
      </c>
    </row>
    <row r="68" spans="1:7" ht="23.45" customHeight="1" x14ac:dyDescent="0.25">
      <c r="A68" s="42">
        <v>8</v>
      </c>
      <c r="B68" s="46" t="s">
        <v>18</v>
      </c>
      <c r="C68" s="42">
        <f t="shared" si="23"/>
        <v>23</v>
      </c>
      <c r="D68" s="47">
        <v>1</v>
      </c>
      <c r="E68" s="47">
        <f t="shared" si="21"/>
        <v>23</v>
      </c>
      <c r="F68" s="43">
        <f t="shared" si="24"/>
        <v>5615000</v>
      </c>
      <c r="G68" s="43">
        <f t="shared" si="22"/>
        <v>129145000</v>
      </c>
    </row>
    <row r="69" spans="1:7" ht="23.45" customHeight="1" x14ac:dyDescent="0.25">
      <c r="A69" s="42">
        <v>9</v>
      </c>
      <c r="B69" s="46" t="s">
        <v>19</v>
      </c>
      <c r="C69" s="42">
        <f t="shared" si="23"/>
        <v>22</v>
      </c>
      <c r="D69" s="47">
        <v>1</v>
      </c>
      <c r="E69" s="47">
        <f t="shared" si="21"/>
        <v>22</v>
      </c>
      <c r="F69" s="43">
        <f t="shared" si="24"/>
        <v>5615000</v>
      </c>
      <c r="G69" s="43">
        <f t="shared" si="22"/>
        <v>123530000</v>
      </c>
    </row>
    <row r="70" spans="1:7" ht="23.45" customHeight="1" x14ac:dyDescent="0.25">
      <c r="A70" s="42">
        <v>10</v>
      </c>
      <c r="B70" s="46" t="s">
        <v>20</v>
      </c>
      <c r="C70" s="42">
        <f t="shared" si="23"/>
        <v>5</v>
      </c>
      <c r="D70" s="47">
        <v>1</v>
      </c>
      <c r="E70" s="47">
        <f t="shared" si="21"/>
        <v>5</v>
      </c>
      <c r="F70" s="43">
        <f t="shared" si="24"/>
        <v>5250000</v>
      </c>
      <c r="G70" s="43">
        <f t="shared" si="22"/>
        <v>26250000</v>
      </c>
    </row>
    <row r="71" spans="1:7" ht="23.45" customHeight="1" x14ac:dyDescent="0.25">
      <c r="A71" s="49" t="s">
        <v>76</v>
      </c>
      <c r="B71" s="41" t="s">
        <v>29</v>
      </c>
      <c r="C71" s="42"/>
      <c r="D71" s="42"/>
      <c r="E71" s="42"/>
      <c r="F71" s="43"/>
      <c r="G71" s="51">
        <f>SUM(G72:G79)</f>
        <v>205668000</v>
      </c>
    </row>
    <row r="72" spans="1:7" ht="23.45" customHeight="1" x14ac:dyDescent="0.25">
      <c r="A72" s="42">
        <v>1</v>
      </c>
      <c r="B72" s="46" t="s">
        <v>30</v>
      </c>
      <c r="C72" s="42">
        <f>SUM(C5,C6,C7,C8,C9,C13)</f>
        <v>58</v>
      </c>
      <c r="D72" s="42">
        <v>2</v>
      </c>
      <c r="E72" s="47">
        <f t="shared" ref="E72:E73" si="25">C72*D72</f>
        <v>116</v>
      </c>
      <c r="F72" s="43">
        <v>738000</v>
      </c>
      <c r="G72" s="43">
        <f t="shared" ref="G72:G73" si="26">E72*F72</f>
        <v>85608000</v>
      </c>
    </row>
    <row r="73" spans="1:7" ht="23.45" customHeight="1" x14ac:dyDescent="0.25">
      <c r="A73" s="42">
        <v>2</v>
      </c>
      <c r="B73" s="46" t="s">
        <v>31</v>
      </c>
      <c r="C73" s="42">
        <f>SUM(C10,C11,C12,C14)</f>
        <v>34</v>
      </c>
      <c r="D73" s="42">
        <v>2</v>
      </c>
      <c r="E73" s="47">
        <f t="shared" si="25"/>
        <v>68</v>
      </c>
      <c r="F73" s="43">
        <v>1200000</v>
      </c>
      <c r="G73" s="43">
        <f t="shared" si="26"/>
        <v>81600000</v>
      </c>
    </row>
    <row r="74" spans="1:7" ht="23.45" customHeight="1" x14ac:dyDescent="0.25">
      <c r="A74" s="42">
        <v>3</v>
      </c>
      <c r="B74" s="46" t="s">
        <v>122</v>
      </c>
      <c r="C74" s="42">
        <v>8</v>
      </c>
      <c r="D74" s="42">
        <v>12</v>
      </c>
      <c r="E74" s="42">
        <f t="shared" ref="E74:E79" si="27">C74*D74</f>
        <v>96</v>
      </c>
      <c r="F74" s="43">
        <v>110000</v>
      </c>
      <c r="G74" s="43">
        <f t="shared" ref="G74:G79" si="28">E74*F74</f>
        <v>10560000</v>
      </c>
    </row>
    <row r="75" spans="1:7" ht="23.45" customHeight="1" x14ac:dyDescent="0.25">
      <c r="A75" s="42">
        <v>4</v>
      </c>
      <c r="B75" s="46" t="s">
        <v>123</v>
      </c>
      <c r="C75" s="42">
        <v>2</v>
      </c>
      <c r="D75" s="42">
        <v>12</v>
      </c>
      <c r="E75" s="42">
        <f t="shared" si="27"/>
        <v>24</v>
      </c>
      <c r="F75" s="43">
        <v>215000</v>
      </c>
      <c r="G75" s="43">
        <f t="shared" si="28"/>
        <v>5160000</v>
      </c>
    </row>
    <row r="76" spans="1:7" ht="23.45" customHeight="1" x14ac:dyDescent="0.25">
      <c r="A76" s="42">
        <v>5</v>
      </c>
      <c r="B76" s="46" t="s">
        <v>124</v>
      </c>
      <c r="C76" s="42">
        <v>1</v>
      </c>
      <c r="D76" s="42">
        <v>12</v>
      </c>
      <c r="E76" s="42">
        <f t="shared" si="27"/>
        <v>12</v>
      </c>
      <c r="F76" s="43">
        <v>215000</v>
      </c>
      <c r="G76" s="43">
        <f t="shared" si="28"/>
        <v>2580000</v>
      </c>
    </row>
    <row r="77" spans="1:7" ht="23.45" customHeight="1" x14ac:dyDescent="0.25">
      <c r="A77" s="42">
        <v>6</v>
      </c>
      <c r="B77" s="46" t="s">
        <v>125</v>
      </c>
      <c r="C77" s="42">
        <v>2</v>
      </c>
      <c r="D77" s="42">
        <v>12</v>
      </c>
      <c r="E77" s="42">
        <f t="shared" si="27"/>
        <v>24</v>
      </c>
      <c r="F77" s="43">
        <v>215000</v>
      </c>
      <c r="G77" s="43">
        <f t="shared" si="28"/>
        <v>5160000</v>
      </c>
    </row>
    <row r="78" spans="1:7" ht="23.45" customHeight="1" x14ac:dyDescent="0.25">
      <c r="A78" s="42">
        <v>7</v>
      </c>
      <c r="B78" s="46" t="s">
        <v>126</v>
      </c>
      <c r="C78" s="42">
        <v>2</v>
      </c>
      <c r="D78" s="42">
        <v>12</v>
      </c>
      <c r="E78" s="42">
        <f t="shared" si="27"/>
        <v>24</v>
      </c>
      <c r="F78" s="43">
        <v>550000</v>
      </c>
      <c r="G78" s="43">
        <f t="shared" si="28"/>
        <v>13200000</v>
      </c>
    </row>
    <row r="79" spans="1:7" ht="23.45" customHeight="1" x14ac:dyDescent="0.25">
      <c r="A79" s="42">
        <v>8</v>
      </c>
      <c r="B79" s="46" t="s">
        <v>127</v>
      </c>
      <c r="C79" s="42">
        <v>1</v>
      </c>
      <c r="D79" s="42">
        <v>12</v>
      </c>
      <c r="E79" s="42">
        <f t="shared" si="27"/>
        <v>12</v>
      </c>
      <c r="F79" s="43">
        <v>150000</v>
      </c>
      <c r="G79" s="43">
        <f t="shared" si="28"/>
        <v>1800000</v>
      </c>
    </row>
    <row r="80" spans="1:7" ht="23.45" customHeight="1" x14ac:dyDescent="0.25">
      <c r="A80" s="60" t="s">
        <v>76</v>
      </c>
      <c r="B80" s="86" t="s">
        <v>37</v>
      </c>
      <c r="C80" s="61"/>
      <c r="D80" s="61"/>
      <c r="E80" s="61"/>
      <c r="F80" s="43">
        <f>G80</f>
        <v>759993200.97294807</v>
      </c>
      <c r="G80" s="51">
        <f>10%*SUM(G4,G16,G27,G38,G49,G60)</f>
        <v>759993200.97294807</v>
      </c>
    </row>
    <row r="81" spans="1:18" ht="23.45" customHeight="1" x14ac:dyDescent="0.25">
      <c r="A81" s="62"/>
      <c r="B81" s="63"/>
      <c r="C81" s="64"/>
      <c r="D81" s="64"/>
      <c r="E81" s="65"/>
      <c r="F81" s="74" t="s">
        <v>36</v>
      </c>
      <c r="G81" s="51">
        <f>SUM(G4,G16,G27,G38,G49,G60,G71,G80)</f>
        <v>8565593210.7024279</v>
      </c>
    </row>
    <row r="82" spans="1:18" ht="23.45" customHeight="1" x14ac:dyDescent="0.25">
      <c r="A82" s="66"/>
      <c r="B82" s="67"/>
      <c r="C82" s="68"/>
      <c r="D82" s="68"/>
      <c r="E82" s="69"/>
      <c r="F82" s="74" t="s">
        <v>41</v>
      </c>
      <c r="G82" s="51">
        <f>G81*12%</f>
        <v>1027871185.2842913</v>
      </c>
    </row>
    <row r="83" spans="1:18" ht="23.45" customHeight="1" x14ac:dyDescent="0.25">
      <c r="A83" s="66"/>
      <c r="B83" s="67"/>
      <c r="C83" s="68"/>
      <c r="D83" s="68"/>
      <c r="E83" s="69"/>
      <c r="F83" s="74" t="s">
        <v>39</v>
      </c>
      <c r="G83" s="51">
        <f>G81+G82</f>
        <v>9593464395.9867191</v>
      </c>
    </row>
    <row r="84" spans="1:18" ht="23.45" customHeight="1" x14ac:dyDescent="0.25">
      <c r="A84" s="70"/>
      <c r="B84" s="71"/>
      <c r="C84" s="72"/>
      <c r="D84" s="72"/>
      <c r="E84" s="73"/>
      <c r="F84" s="75" t="s">
        <v>111</v>
      </c>
      <c r="G84" s="51">
        <f>G83/12</f>
        <v>799455366.33222663</v>
      </c>
    </row>
    <row r="89" spans="1:18" ht="27.95" customHeight="1" x14ac:dyDescent="0.25"/>
    <row r="90" spans="1:18" s="52" customFormat="1" ht="23.45" customHeight="1" x14ac:dyDescent="0.25">
      <c r="I90" s="53"/>
      <c r="R90" s="58"/>
    </row>
    <row r="102" spans="9:18" s="52" customFormat="1" ht="23.45" customHeight="1" x14ac:dyDescent="0.25">
      <c r="I102" s="53"/>
      <c r="J102" s="58" t="e">
        <f>#REF!/12</f>
        <v>#REF!</v>
      </c>
      <c r="R102" s="58"/>
    </row>
    <row r="113" spans="9:18" s="52" customFormat="1" ht="23.45" customHeight="1" x14ac:dyDescent="0.25">
      <c r="I113" s="53"/>
      <c r="R113" s="58"/>
    </row>
    <row r="124" spans="9:18" s="52" customFormat="1" ht="23.45" customHeight="1" x14ac:dyDescent="0.25">
      <c r="I124" s="53"/>
      <c r="R124" s="58"/>
    </row>
    <row r="135" spans="9:18" s="52" customFormat="1" ht="23.45" customHeight="1" x14ac:dyDescent="0.25">
      <c r="I135" s="53"/>
      <c r="R135" s="58"/>
    </row>
    <row r="146" spans="9:18" s="52" customFormat="1" ht="23.45" customHeight="1" x14ac:dyDescent="0.25">
      <c r="I146" s="53"/>
      <c r="R146" s="58"/>
    </row>
    <row r="157" spans="9:18" s="52" customFormat="1" ht="23.45" customHeight="1" x14ac:dyDescent="0.25">
      <c r="I157" s="53"/>
      <c r="R157" s="58"/>
    </row>
    <row r="166" spans="9:18" s="52" customFormat="1" ht="23.45" customHeight="1" x14ac:dyDescent="0.25">
      <c r="I166" s="53"/>
      <c r="R166" s="58"/>
    </row>
    <row r="167" spans="9:18" s="52" customFormat="1" ht="23.45" customHeight="1" x14ac:dyDescent="0.25">
      <c r="I167" s="53"/>
      <c r="R167" s="58"/>
    </row>
    <row r="168" spans="9:18" s="52" customFormat="1" ht="23.45" customHeight="1" x14ac:dyDescent="0.25">
      <c r="I168" s="53"/>
      <c r="R168" s="58"/>
    </row>
    <row r="169" spans="9:18" s="52" customFormat="1" ht="23.45" customHeight="1" x14ac:dyDescent="0.25">
      <c r="I169" s="53"/>
      <c r="R169" s="58"/>
    </row>
    <row r="170" spans="9:18" s="52" customFormat="1" ht="23.45" customHeight="1" x14ac:dyDescent="0.25">
      <c r="I170" s="53"/>
      <c r="R170" s="58"/>
    </row>
  </sheetData>
  <mergeCells count="6">
    <mergeCell ref="A1:A3"/>
    <mergeCell ref="B1:B3"/>
    <mergeCell ref="C1:G1"/>
    <mergeCell ref="C2:E2"/>
    <mergeCell ref="F2:F3"/>
    <mergeCell ref="G2:G3"/>
  </mergeCells>
  <phoneticPr fontId="10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42"/>
  <sheetViews>
    <sheetView tabSelected="1" workbookViewId="0">
      <pane ySplit="2" topLeftCell="A30" activePane="bottomLeft" state="frozen"/>
      <selection activeCell="J11" sqref="J11"/>
      <selection pane="bottomLeft" activeCell="J11" sqref="J11"/>
    </sheetView>
  </sheetViews>
  <sheetFormatPr defaultColWidth="8.7109375" defaultRowHeight="15" x14ac:dyDescent="0.25"/>
  <cols>
    <col min="1" max="1" width="5.5703125" style="92" customWidth="1"/>
    <col min="2" max="2" width="39.42578125" style="90" customWidth="1"/>
    <col min="3" max="3" width="11.42578125" style="91" bestFit="1" customWidth="1"/>
    <col min="4" max="4" width="23.85546875" style="119" bestFit="1" customWidth="1"/>
    <col min="5" max="5" width="20.7109375" style="90" hidden="1" customWidth="1"/>
    <col min="6" max="6" width="23.85546875" style="90" hidden="1" customWidth="1"/>
    <col min="7" max="16384" width="8.7109375" style="90"/>
  </cols>
  <sheetData>
    <row r="2" spans="1:6" s="93" customFormat="1" ht="46.5" customHeight="1" x14ac:dyDescent="0.25">
      <c r="A2" s="120" t="s">
        <v>0</v>
      </c>
      <c r="B2" s="120" t="s">
        <v>219</v>
      </c>
      <c r="C2" s="95" t="s">
        <v>220</v>
      </c>
      <c r="D2" s="121" t="s">
        <v>260</v>
      </c>
      <c r="E2" s="121" t="s">
        <v>100</v>
      </c>
      <c r="F2" s="121" t="s">
        <v>259</v>
      </c>
    </row>
    <row r="3" spans="1:6" ht="15" customHeight="1" x14ac:dyDescent="0.25">
      <c r="A3" s="122" t="s">
        <v>9</v>
      </c>
      <c r="B3" s="123" t="s">
        <v>205</v>
      </c>
      <c r="C3" s="122"/>
      <c r="D3" s="140"/>
      <c r="E3" s="88"/>
      <c r="F3" s="88"/>
    </row>
    <row r="4" spans="1:6" ht="15" customHeight="1" x14ac:dyDescent="0.25">
      <c r="A4" s="122">
        <v>1</v>
      </c>
      <c r="B4" s="88" t="s">
        <v>11</v>
      </c>
      <c r="C4" s="89" t="s">
        <v>222</v>
      </c>
      <c r="D4" s="141">
        <f>ROUND(Personil!N6,0)</f>
        <v>166375680</v>
      </c>
      <c r="E4" s="153">
        <f>11%*D4</f>
        <v>18301324.800000001</v>
      </c>
      <c r="F4" s="153">
        <f>D4+E4</f>
        <v>184677004.80000001</v>
      </c>
    </row>
    <row r="5" spans="1:6" ht="15" customHeight="1" x14ac:dyDescent="0.25">
      <c r="A5" s="122">
        <v>2</v>
      </c>
      <c r="B5" s="88" t="s">
        <v>12</v>
      </c>
      <c r="C5" s="89" t="s">
        <v>222</v>
      </c>
      <c r="D5" s="141">
        <f>ROUND(Personil!N7,0)</f>
        <v>91228800</v>
      </c>
      <c r="E5" s="153">
        <f t="shared" ref="E5:E14" si="0">11%*D5</f>
        <v>10035168</v>
      </c>
      <c r="F5" s="153">
        <f t="shared" ref="F5:F16" si="1">D5+E5</f>
        <v>101263968</v>
      </c>
    </row>
    <row r="6" spans="1:6" ht="15" customHeight="1" x14ac:dyDescent="0.25">
      <c r="A6" s="122">
        <v>3</v>
      </c>
      <c r="B6" s="88" t="s">
        <v>13</v>
      </c>
      <c r="C6" s="89" t="s">
        <v>222</v>
      </c>
      <c r="D6" s="141">
        <f>ROUND(Personil!N8,0)</f>
        <v>328942080</v>
      </c>
      <c r="E6" s="153">
        <f t="shared" si="0"/>
        <v>36183628.799999997</v>
      </c>
      <c r="F6" s="153">
        <f t="shared" si="1"/>
        <v>365125708.80000001</v>
      </c>
    </row>
    <row r="7" spans="1:6" ht="15" customHeight="1" x14ac:dyDescent="0.25">
      <c r="A7" s="122">
        <v>4</v>
      </c>
      <c r="B7" s="88" t="s">
        <v>14</v>
      </c>
      <c r="C7" s="89" t="s">
        <v>222</v>
      </c>
      <c r="D7" s="141">
        <f>ROUND(Personil!N9,0)</f>
        <v>1233532800</v>
      </c>
      <c r="E7" s="153">
        <f t="shared" si="0"/>
        <v>135688608</v>
      </c>
      <c r="F7" s="153">
        <f t="shared" si="1"/>
        <v>1369221408</v>
      </c>
    </row>
    <row r="8" spans="1:6" ht="15" customHeight="1" x14ac:dyDescent="0.25">
      <c r="A8" s="122">
        <v>5</v>
      </c>
      <c r="B8" s="88" t="s">
        <v>235</v>
      </c>
      <c r="C8" s="89" t="s">
        <v>222</v>
      </c>
      <c r="D8" s="141">
        <f>ROUND(Personil!N10,0)</f>
        <v>169833480</v>
      </c>
      <c r="E8" s="153">
        <f t="shared" si="0"/>
        <v>18681682.800000001</v>
      </c>
      <c r="F8" s="153">
        <f t="shared" si="1"/>
        <v>188515162.80000001</v>
      </c>
    </row>
    <row r="9" spans="1:6" ht="15" customHeight="1" x14ac:dyDescent="0.25">
      <c r="A9" s="122">
        <v>6</v>
      </c>
      <c r="B9" s="88" t="s">
        <v>15</v>
      </c>
      <c r="C9" s="89" t="s">
        <v>222</v>
      </c>
      <c r="D9" s="141">
        <f>ROUND(Personil!N11,0)</f>
        <v>904590720</v>
      </c>
      <c r="E9" s="153">
        <f t="shared" si="0"/>
        <v>99504979.200000003</v>
      </c>
      <c r="F9" s="153">
        <f t="shared" si="1"/>
        <v>1004095699.2</v>
      </c>
    </row>
    <row r="10" spans="1:6" ht="15" customHeight="1" x14ac:dyDescent="0.25">
      <c r="A10" s="122">
        <v>7</v>
      </c>
      <c r="B10" s="88" t="s">
        <v>201</v>
      </c>
      <c r="C10" s="89" t="s">
        <v>222</v>
      </c>
      <c r="D10" s="141">
        <f>ROUND(Personil!N12,0)</f>
        <v>98723200</v>
      </c>
      <c r="E10" s="153">
        <f t="shared" si="0"/>
        <v>10859552</v>
      </c>
      <c r="F10" s="153">
        <f t="shared" si="1"/>
        <v>109582752</v>
      </c>
    </row>
    <row r="11" spans="1:6" ht="15" customHeight="1" x14ac:dyDescent="0.25">
      <c r="A11" s="122">
        <v>8</v>
      </c>
      <c r="B11" s="88" t="s">
        <v>17</v>
      </c>
      <c r="C11" s="89" t="s">
        <v>222</v>
      </c>
      <c r="D11" s="141">
        <f>ROUND(Personil!N13,0)</f>
        <v>376906240</v>
      </c>
      <c r="E11" s="153">
        <f t="shared" si="0"/>
        <v>41459686.399999999</v>
      </c>
      <c r="F11" s="153">
        <f t="shared" si="1"/>
        <v>418365926.39999998</v>
      </c>
    </row>
    <row r="12" spans="1:6" ht="15" customHeight="1" x14ac:dyDescent="0.25">
      <c r="A12" s="122">
        <v>9</v>
      </c>
      <c r="B12" s="88" t="s">
        <v>18</v>
      </c>
      <c r="C12" s="89" t="s">
        <v>222</v>
      </c>
      <c r="D12" s="141">
        <f>ROUND(Personil!N14,0)</f>
        <v>1794598400</v>
      </c>
      <c r="E12" s="153">
        <f t="shared" si="0"/>
        <v>197405824</v>
      </c>
      <c r="F12" s="153">
        <f t="shared" si="1"/>
        <v>1992004224</v>
      </c>
    </row>
    <row r="13" spans="1:6" ht="15" customHeight="1" x14ac:dyDescent="0.25">
      <c r="A13" s="122">
        <v>10</v>
      </c>
      <c r="B13" s="88" t="s">
        <v>19</v>
      </c>
      <c r="C13" s="89" t="s">
        <v>222</v>
      </c>
      <c r="D13" s="141">
        <f>ROUND(Personil!N15,0)</f>
        <v>1974058240</v>
      </c>
      <c r="E13" s="153">
        <f t="shared" si="0"/>
        <v>217146406.40000001</v>
      </c>
      <c r="F13" s="153">
        <f t="shared" si="1"/>
        <v>2191204646.4000001</v>
      </c>
    </row>
    <row r="14" spans="1:6" ht="15" customHeight="1" x14ac:dyDescent="0.25">
      <c r="A14" s="122">
        <v>11</v>
      </c>
      <c r="B14" s="88" t="s">
        <v>203</v>
      </c>
      <c r="C14" s="89" t="s">
        <v>222</v>
      </c>
      <c r="D14" s="141">
        <f>ROUND(Personil!N16,0)</f>
        <v>760354560</v>
      </c>
      <c r="E14" s="153">
        <f t="shared" si="0"/>
        <v>83639001.599999994</v>
      </c>
      <c r="F14" s="153">
        <f t="shared" si="1"/>
        <v>843993561.60000002</v>
      </c>
    </row>
    <row r="15" spans="1:6" ht="15" customHeight="1" x14ac:dyDescent="0.25">
      <c r="A15" s="122">
        <v>12</v>
      </c>
      <c r="B15" s="88" t="s">
        <v>202</v>
      </c>
      <c r="C15" s="89" t="s">
        <v>222</v>
      </c>
      <c r="D15" s="141">
        <f>ROUND(Personil!N17,0)</f>
        <v>168967680</v>
      </c>
      <c r="E15" s="153">
        <f>11%*D15</f>
        <v>18586444.800000001</v>
      </c>
      <c r="F15" s="153">
        <f t="shared" si="1"/>
        <v>187554124.80000001</v>
      </c>
    </row>
    <row r="16" spans="1:6" ht="15" customHeight="1" x14ac:dyDescent="0.25">
      <c r="A16" s="124"/>
      <c r="B16" s="125"/>
      <c r="C16" s="126" t="s">
        <v>221</v>
      </c>
      <c r="D16" s="140">
        <f>SUM(D4:D15)</f>
        <v>8068111880</v>
      </c>
      <c r="E16" s="154">
        <f>SUM(E4:E15)</f>
        <v>887492306.79999995</v>
      </c>
      <c r="F16" s="154">
        <f t="shared" si="1"/>
        <v>8955604186.7999992</v>
      </c>
    </row>
    <row r="17" spans="1:6" ht="15" customHeight="1" x14ac:dyDescent="0.25">
      <c r="A17" s="124" t="s">
        <v>21</v>
      </c>
      <c r="B17" s="127" t="s">
        <v>273</v>
      </c>
      <c r="C17" s="126"/>
      <c r="D17" s="140"/>
      <c r="E17" s="154"/>
      <c r="F17" s="154"/>
    </row>
    <row r="18" spans="1:6" ht="15" customHeight="1" x14ac:dyDescent="0.25">
      <c r="A18" s="124">
        <v>1</v>
      </c>
      <c r="B18" s="88" t="s">
        <v>11</v>
      </c>
      <c r="C18" s="89" t="s">
        <v>222</v>
      </c>
      <c r="D18" s="161">
        <f>ROUND('Perlengkapan Kerja'!G4,0)</f>
        <v>850000</v>
      </c>
      <c r="E18" s="153">
        <f>11%*D18</f>
        <v>93500</v>
      </c>
      <c r="F18" s="153">
        <f>D18+E18</f>
        <v>943500</v>
      </c>
    </row>
    <row r="19" spans="1:6" ht="15" customHeight="1" x14ac:dyDescent="0.25">
      <c r="A19" s="124">
        <v>2</v>
      </c>
      <c r="B19" s="88" t="s">
        <v>12</v>
      </c>
      <c r="C19" s="89" t="s">
        <v>222</v>
      </c>
      <c r="D19" s="161">
        <f>ROUND('Perlengkapan Kerja'!G5,0)</f>
        <v>575000</v>
      </c>
      <c r="E19" s="153">
        <f t="shared" ref="E19:E29" si="2">11%*D19</f>
        <v>63250</v>
      </c>
      <c r="F19" s="153">
        <f t="shared" ref="F19:F29" si="3">D19+E19</f>
        <v>638250</v>
      </c>
    </row>
    <row r="20" spans="1:6" ht="15" customHeight="1" x14ac:dyDescent="0.25">
      <c r="A20" s="124">
        <v>3</v>
      </c>
      <c r="B20" s="88" t="s">
        <v>13</v>
      </c>
      <c r="C20" s="89" t="s">
        <v>222</v>
      </c>
      <c r="D20" s="161">
        <f>ROUND('Perlengkapan Kerja'!G6,0)</f>
        <v>1700000</v>
      </c>
      <c r="E20" s="153">
        <f t="shared" si="2"/>
        <v>187000</v>
      </c>
      <c r="F20" s="153">
        <f t="shared" si="3"/>
        <v>1887000</v>
      </c>
    </row>
    <row r="21" spans="1:6" ht="15" customHeight="1" x14ac:dyDescent="0.25">
      <c r="A21" s="124">
        <v>4</v>
      </c>
      <c r="B21" s="88" t="s">
        <v>14</v>
      </c>
      <c r="C21" s="89" t="s">
        <v>222</v>
      </c>
      <c r="D21" s="161">
        <f>ROUND('Perlengkapan Kerja'!G7,0)</f>
        <v>6375000</v>
      </c>
      <c r="E21" s="153">
        <f t="shared" si="2"/>
        <v>701250</v>
      </c>
      <c r="F21" s="153">
        <f t="shared" si="3"/>
        <v>7076250</v>
      </c>
    </row>
    <row r="22" spans="1:6" ht="15" customHeight="1" x14ac:dyDescent="0.25">
      <c r="A22" s="124">
        <v>5</v>
      </c>
      <c r="B22" s="88" t="s">
        <v>235</v>
      </c>
      <c r="C22" s="89" t="s">
        <v>222</v>
      </c>
      <c r="D22" s="161">
        <f>ROUND('Perlengkapan Kerja'!G8,0)</f>
        <v>1150000</v>
      </c>
      <c r="E22" s="153">
        <f t="shared" si="2"/>
        <v>126500</v>
      </c>
      <c r="F22" s="153">
        <f t="shared" si="3"/>
        <v>1276500</v>
      </c>
    </row>
    <row r="23" spans="1:6" ht="15" customHeight="1" x14ac:dyDescent="0.25">
      <c r="A23" s="124">
        <v>6</v>
      </c>
      <c r="B23" s="88" t="s">
        <v>15</v>
      </c>
      <c r="C23" s="89" t="s">
        <v>222</v>
      </c>
      <c r="D23" s="161">
        <f>ROUND('Perlengkapan Kerja'!G9,0)</f>
        <v>4675000</v>
      </c>
      <c r="E23" s="153">
        <f t="shared" si="2"/>
        <v>514250</v>
      </c>
      <c r="F23" s="153">
        <f t="shared" si="3"/>
        <v>5189250</v>
      </c>
    </row>
    <row r="24" spans="1:6" ht="15" customHeight="1" x14ac:dyDescent="0.25">
      <c r="A24" s="124">
        <v>7</v>
      </c>
      <c r="B24" s="88" t="s">
        <v>201</v>
      </c>
      <c r="C24" s="89" t="s">
        <v>222</v>
      </c>
      <c r="D24" s="161">
        <f>ROUND('Perlengkapan Kerja'!G10,0)</f>
        <v>775000</v>
      </c>
      <c r="E24" s="153">
        <f t="shared" si="2"/>
        <v>85250</v>
      </c>
      <c r="F24" s="153">
        <f t="shared" si="3"/>
        <v>860250</v>
      </c>
    </row>
    <row r="25" spans="1:6" ht="15" customHeight="1" x14ac:dyDescent="0.25">
      <c r="A25" s="124">
        <v>8</v>
      </c>
      <c r="B25" s="88" t="s">
        <v>17</v>
      </c>
      <c r="C25" s="89" t="s">
        <v>222</v>
      </c>
      <c r="D25" s="161">
        <f>ROUND('Perlengkapan Kerja'!G11,0)</f>
        <v>2300000</v>
      </c>
      <c r="E25" s="153">
        <f t="shared" si="2"/>
        <v>253000</v>
      </c>
      <c r="F25" s="153">
        <f t="shared" si="3"/>
        <v>2553000</v>
      </c>
    </row>
    <row r="26" spans="1:6" ht="15" customHeight="1" x14ac:dyDescent="0.25">
      <c r="A26" s="124">
        <v>9</v>
      </c>
      <c r="B26" s="88" t="s">
        <v>18</v>
      </c>
      <c r="C26" s="89" t="s">
        <v>222</v>
      </c>
      <c r="D26" s="161">
        <f>ROUND('Perlengkapan Kerja'!G12,0)</f>
        <v>8500000</v>
      </c>
      <c r="E26" s="153">
        <f t="shared" si="2"/>
        <v>935000</v>
      </c>
      <c r="F26" s="153">
        <f t="shared" si="3"/>
        <v>9435000</v>
      </c>
    </row>
    <row r="27" spans="1:6" ht="15" customHeight="1" x14ac:dyDescent="0.25">
      <c r="A27" s="124">
        <v>10</v>
      </c>
      <c r="B27" s="88" t="s">
        <v>19</v>
      </c>
      <c r="C27" s="89" t="s">
        <v>222</v>
      </c>
      <c r="D27" s="161">
        <f>ROUND('Perlengkapan Kerja'!G13,0)</f>
        <v>11550000</v>
      </c>
      <c r="E27" s="153">
        <f t="shared" si="2"/>
        <v>1270500</v>
      </c>
      <c r="F27" s="153">
        <f t="shared" si="3"/>
        <v>12820500</v>
      </c>
    </row>
    <row r="28" spans="1:6" ht="15" customHeight="1" x14ac:dyDescent="0.25">
      <c r="A28" s="124">
        <v>11</v>
      </c>
      <c r="B28" s="88" t="s">
        <v>203</v>
      </c>
      <c r="C28" s="89" t="s">
        <v>222</v>
      </c>
      <c r="D28" s="161">
        <f>ROUND('Perlengkapan Kerja'!G14,0)</f>
        <v>4725000</v>
      </c>
      <c r="E28" s="153">
        <f t="shared" si="2"/>
        <v>519750</v>
      </c>
      <c r="F28" s="153">
        <f t="shared" si="3"/>
        <v>5244750</v>
      </c>
    </row>
    <row r="29" spans="1:6" ht="15" customHeight="1" x14ac:dyDescent="0.25">
      <c r="A29" s="124">
        <v>12</v>
      </c>
      <c r="B29" s="88" t="s">
        <v>202</v>
      </c>
      <c r="C29" s="89" t="s">
        <v>222</v>
      </c>
      <c r="D29" s="161">
        <f>ROUND('Perlengkapan Kerja'!G15,0)</f>
        <v>1050000</v>
      </c>
      <c r="E29" s="153">
        <f t="shared" si="2"/>
        <v>115500</v>
      </c>
      <c r="F29" s="153">
        <f t="shared" si="3"/>
        <v>1165500</v>
      </c>
    </row>
    <row r="30" spans="1:6" ht="15" customHeight="1" x14ac:dyDescent="0.25">
      <c r="A30" s="124"/>
      <c r="B30" s="125"/>
      <c r="C30" s="126" t="s">
        <v>221</v>
      </c>
      <c r="D30" s="162">
        <f>SUM(D18:D29)</f>
        <v>44225000</v>
      </c>
      <c r="E30" s="140">
        <f>SUM(E18:E29)</f>
        <v>4864750</v>
      </c>
      <c r="F30" s="140">
        <f>SUM(F18:F29)</f>
        <v>49089750</v>
      </c>
    </row>
    <row r="31" spans="1:6" ht="15" customHeight="1" x14ac:dyDescent="0.25">
      <c r="A31" s="182" t="s">
        <v>21</v>
      </c>
      <c r="B31" s="127" t="s">
        <v>237</v>
      </c>
      <c r="C31" s="124"/>
      <c r="D31" s="142"/>
      <c r="E31" s="88"/>
      <c r="F31" s="88"/>
    </row>
    <row r="32" spans="1:6" ht="15" customHeight="1" x14ac:dyDescent="0.25">
      <c r="A32" s="182"/>
      <c r="B32" s="127" t="s">
        <v>238</v>
      </c>
      <c r="C32" s="124"/>
      <c r="D32" s="142"/>
      <c r="E32" s="88"/>
      <c r="F32" s="88"/>
    </row>
    <row r="33" spans="1:6" ht="15" customHeight="1" x14ac:dyDescent="0.25">
      <c r="A33" s="122">
        <v>1</v>
      </c>
      <c r="B33" s="88" t="s">
        <v>216</v>
      </c>
      <c r="C33" s="89" t="s">
        <v>130</v>
      </c>
      <c r="D33" s="161">
        <f>ROUND(Kebersihan!I42,0)</f>
        <v>27453000</v>
      </c>
      <c r="E33" s="153">
        <f t="shared" ref="E33:E35" si="4">11%*D33</f>
        <v>3019830</v>
      </c>
      <c r="F33" s="153">
        <f t="shared" ref="F33:F37" si="5">D33+E33</f>
        <v>30472830</v>
      </c>
    </row>
    <row r="34" spans="1:6" ht="15" customHeight="1" x14ac:dyDescent="0.25">
      <c r="A34" s="122">
        <v>2</v>
      </c>
      <c r="B34" s="88" t="s">
        <v>217</v>
      </c>
      <c r="C34" s="89" t="s">
        <v>130</v>
      </c>
      <c r="D34" s="161">
        <f>ROUND(Kebersihan!I72,0)</f>
        <v>142326000</v>
      </c>
      <c r="E34" s="153">
        <f t="shared" si="4"/>
        <v>15655860</v>
      </c>
      <c r="F34" s="153">
        <f t="shared" si="5"/>
        <v>157981860</v>
      </c>
    </row>
    <row r="35" spans="1:6" ht="15" customHeight="1" x14ac:dyDescent="0.25">
      <c r="A35" s="122">
        <v>3</v>
      </c>
      <c r="B35" s="88" t="s">
        <v>218</v>
      </c>
      <c r="C35" s="89" t="s">
        <v>130</v>
      </c>
      <c r="D35" s="161">
        <f>ROUND(Kebersihan!I82,0)</f>
        <v>15899120</v>
      </c>
      <c r="E35" s="153">
        <f t="shared" si="4"/>
        <v>1748903.2</v>
      </c>
      <c r="F35" s="153">
        <f t="shared" si="5"/>
        <v>17648023.199999999</v>
      </c>
    </row>
    <row r="36" spans="1:6" ht="15" customHeight="1" x14ac:dyDescent="0.25">
      <c r="A36" s="124"/>
      <c r="B36" s="125"/>
      <c r="C36" s="126" t="s">
        <v>221</v>
      </c>
      <c r="D36" s="162">
        <f>SUM(D33:D35)</f>
        <v>185678120</v>
      </c>
      <c r="E36" s="154">
        <f>SUM(E33:E35)</f>
        <v>20424593.199999999</v>
      </c>
      <c r="F36" s="154">
        <f t="shared" si="5"/>
        <v>206102713.19999999</v>
      </c>
    </row>
    <row r="37" spans="1:6" ht="15" customHeight="1" x14ac:dyDescent="0.25">
      <c r="A37" s="116" t="s">
        <v>76</v>
      </c>
      <c r="B37" s="143" t="s">
        <v>37</v>
      </c>
      <c r="C37" s="163" t="s">
        <v>222</v>
      </c>
      <c r="D37" s="162">
        <v>100000000</v>
      </c>
      <c r="E37" s="154">
        <f>11%*D37</f>
        <v>11000000</v>
      </c>
      <c r="F37" s="154">
        <f t="shared" si="5"/>
        <v>111000000</v>
      </c>
    </row>
    <row r="38" spans="1:6" ht="15" customHeight="1" x14ac:dyDescent="0.25">
      <c r="A38" s="128"/>
      <c r="B38" s="94"/>
      <c r="C38" s="129" t="s">
        <v>274</v>
      </c>
      <c r="D38" s="162">
        <f>D16+D30+D36+D37</f>
        <v>8398015000</v>
      </c>
      <c r="E38" s="88"/>
      <c r="F38" s="88"/>
    </row>
    <row r="39" spans="1:6" ht="15" customHeight="1" x14ac:dyDescent="0.25">
      <c r="A39" s="128"/>
      <c r="B39" s="94"/>
      <c r="C39" s="129" t="s">
        <v>38</v>
      </c>
      <c r="D39" s="140">
        <f>D38*11%</f>
        <v>923781650</v>
      </c>
      <c r="E39" s="88"/>
      <c r="F39" s="88"/>
    </row>
    <row r="40" spans="1:6" ht="15" customHeight="1" x14ac:dyDescent="0.25">
      <c r="A40" s="128"/>
      <c r="B40" s="94"/>
      <c r="C40" s="129" t="s">
        <v>275</v>
      </c>
      <c r="D40" s="162">
        <f>D38+D39</f>
        <v>9321796650</v>
      </c>
      <c r="E40" s="88"/>
      <c r="F40" s="154">
        <f>F16+F36+F37</f>
        <v>9272706900</v>
      </c>
    </row>
    <row r="42" spans="1:6" x14ac:dyDescent="0.25">
      <c r="C42" s="159"/>
      <c r="D42" s="90" t="s">
        <v>261</v>
      </c>
    </row>
  </sheetData>
  <sheetProtection algorithmName="SHA-512" hashValue="ZcmQIaZhKSY+5hGnxHgZ6+Bsxbl8fmHJZPSQrJQEIItvCsU49E9dWIqcEnVYy9io5V43vm4mDzdjYCTL/Tzokg==" saltValue="6GS0j/BNzf6+UOCdV4QXnw==" spinCount="100000" sheet="1" formatCells="0" formatColumns="0" formatRows="0" insertColumns="0" insertRows="0" insertHyperlinks="0" deleteColumns="0" deleteRows="0" sort="0" autoFilter="0" pivotTables="0"/>
  <mergeCells count="1">
    <mergeCell ref="A31:A3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3:N20"/>
  <sheetViews>
    <sheetView workbookViewId="0">
      <selection activeCell="J11" sqref="J11"/>
    </sheetView>
  </sheetViews>
  <sheetFormatPr defaultRowHeight="15" x14ac:dyDescent="0.25"/>
  <cols>
    <col min="1" max="1" width="5.42578125" style="87" customWidth="1"/>
    <col min="2" max="2" width="26" bestFit="1" customWidth="1"/>
    <col min="3" max="4" width="10.5703125" customWidth="1"/>
    <col min="5" max="5" width="17.42578125" customWidth="1"/>
    <col min="6" max="8" width="13.42578125" customWidth="1"/>
    <col min="9" max="9" width="14.85546875" customWidth="1"/>
    <col min="10" max="10" width="13.42578125" customWidth="1"/>
    <col min="11" max="11" width="18.140625" customWidth="1"/>
    <col min="12" max="12" width="14.5703125" bestFit="1" customWidth="1"/>
    <col min="13" max="13" width="19.7109375" customWidth="1"/>
    <col min="14" max="14" width="20.85546875" customWidth="1"/>
  </cols>
  <sheetData>
    <row r="3" spans="1:14" ht="27.95" customHeight="1" x14ac:dyDescent="0.25">
      <c r="A3" s="183" t="s">
        <v>206</v>
      </c>
      <c r="B3" s="183" t="s">
        <v>207</v>
      </c>
      <c r="C3" s="183" t="s">
        <v>208</v>
      </c>
      <c r="D3" s="183" t="s">
        <v>209</v>
      </c>
      <c r="E3" s="184" t="s">
        <v>236</v>
      </c>
      <c r="F3" s="183" t="s">
        <v>234</v>
      </c>
      <c r="G3" s="183"/>
      <c r="H3" s="183"/>
      <c r="I3" s="183"/>
      <c r="J3" s="183"/>
      <c r="K3" s="183"/>
      <c r="L3" s="183" t="s">
        <v>210</v>
      </c>
      <c r="M3" s="183" t="s">
        <v>211</v>
      </c>
      <c r="N3" s="183" t="s">
        <v>258</v>
      </c>
    </row>
    <row r="4" spans="1:14" ht="45" x14ac:dyDescent="0.25">
      <c r="A4" s="183"/>
      <c r="B4" s="183"/>
      <c r="C4" s="183"/>
      <c r="D4" s="183"/>
      <c r="E4" s="184"/>
      <c r="F4" s="130" t="s">
        <v>212</v>
      </c>
      <c r="G4" s="149" t="s">
        <v>73</v>
      </c>
      <c r="H4" s="130" t="s">
        <v>24</v>
      </c>
      <c r="I4" s="130" t="s">
        <v>213</v>
      </c>
      <c r="J4" s="130" t="s">
        <v>215</v>
      </c>
      <c r="K4" s="131" t="s">
        <v>5</v>
      </c>
      <c r="L4" s="183"/>
      <c r="M4" s="183"/>
      <c r="N4" s="183"/>
    </row>
    <row r="5" spans="1:14" x14ac:dyDescent="0.25">
      <c r="A5" s="132" t="s">
        <v>204</v>
      </c>
      <c r="B5" s="133" t="s">
        <v>205</v>
      </c>
      <c r="C5" s="132"/>
      <c r="D5" s="132"/>
      <c r="E5" s="134"/>
      <c r="F5" s="134"/>
      <c r="G5" s="134"/>
      <c r="H5" s="134"/>
      <c r="I5" s="134"/>
      <c r="J5" s="134"/>
      <c r="K5" s="134"/>
      <c r="L5" s="134"/>
      <c r="M5" s="134"/>
      <c r="N5" s="134"/>
    </row>
    <row r="6" spans="1:14" x14ac:dyDescent="0.25">
      <c r="A6" s="145">
        <v>1</v>
      </c>
      <c r="B6" s="135" t="s">
        <v>11</v>
      </c>
      <c r="C6" s="89">
        <v>2</v>
      </c>
      <c r="D6" s="136" t="s">
        <v>214</v>
      </c>
      <c r="E6" s="137">
        <v>5550000</v>
      </c>
      <c r="F6" s="134">
        <f>E6/12</f>
        <v>462500</v>
      </c>
      <c r="G6" s="134">
        <f>E6/12</f>
        <v>462500</v>
      </c>
      <c r="H6" s="134">
        <v>0</v>
      </c>
      <c r="I6" s="134">
        <f>4%*E6</f>
        <v>222000</v>
      </c>
      <c r="J6" s="134">
        <f>4.24%*E6</f>
        <v>235320</v>
      </c>
      <c r="K6" s="138">
        <f>SUM(F6:J6)</f>
        <v>1382320</v>
      </c>
      <c r="L6" s="134">
        <f>E6+K6</f>
        <v>6932320</v>
      </c>
      <c r="M6" s="134">
        <f t="shared" ref="M6:M17" si="0">C6*L6</f>
        <v>13864640</v>
      </c>
      <c r="N6" s="134">
        <f>M6*12</f>
        <v>166375680</v>
      </c>
    </row>
    <row r="7" spans="1:14" x14ac:dyDescent="0.25">
      <c r="A7" s="145">
        <v>2</v>
      </c>
      <c r="B7" s="135" t="s">
        <v>12</v>
      </c>
      <c r="C7" s="89">
        <v>1</v>
      </c>
      <c r="D7" s="136" t="s">
        <v>214</v>
      </c>
      <c r="E7" s="137">
        <v>6000000</v>
      </c>
      <c r="F7" s="134">
        <f t="shared" ref="F7:F17" si="1">E7/12</f>
        <v>500000</v>
      </c>
      <c r="G7" s="134">
        <f t="shared" ref="G7:G17" si="2">E7/12</f>
        <v>500000</v>
      </c>
      <c r="H7" s="134">
        <f>(26000*3)+30000</f>
        <v>108000</v>
      </c>
      <c r="I7" s="134">
        <f t="shared" ref="I7:I17" si="3">4%*E7</f>
        <v>240000</v>
      </c>
      <c r="J7" s="134">
        <f t="shared" ref="J7:J17" si="4">4.24%*E7</f>
        <v>254400</v>
      </c>
      <c r="K7" s="138">
        <f t="shared" ref="K7:K17" si="5">SUM(F7:J7)</f>
        <v>1602400</v>
      </c>
      <c r="L7" s="134">
        <f t="shared" ref="L7:L17" si="6">E7+K7</f>
        <v>7602400</v>
      </c>
      <c r="M7" s="134">
        <f t="shared" si="0"/>
        <v>7602400</v>
      </c>
      <c r="N7" s="134">
        <f t="shared" ref="N7:N17" si="7">M7*12</f>
        <v>91228800</v>
      </c>
    </row>
    <row r="8" spans="1:14" x14ac:dyDescent="0.25">
      <c r="A8" s="145">
        <v>3</v>
      </c>
      <c r="B8" s="135" t="s">
        <v>13</v>
      </c>
      <c r="C8" s="89">
        <v>4</v>
      </c>
      <c r="D8" s="136" t="s">
        <v>214</v>
      </c>
      <c r="E8" s="137">
        <v>5400000</v>
      </c>
      <c r="F8" s="134">
        <f t="shared" si="1"/>
        <v>450000</v>
      </c>
      <c r="G8" s="134">
        <f t="shared" si="2"/>
        <v>450000</v>
      </c>
      <c r="H8" s="134">
        <f t="shared" ref="H8:H17" si="8">(26000*3)+30000</f>
        <v>108000</v>
      </c>
      <c r="I8" s="134">
        <f t="shared" si="3"/>
        <v>216000</v>
      </c>
      <c r="J8" s="134">
        <f t="shared" si="4"/>
        <v>228960</v>
      </c>
      <c r="K8" s="138">
        <f t="shared" si="5"/>
        <v>1452960</v>
      </c>
      <c r="L8" s="134">
        <f t="shared" si="6"/>
        <v>6852960</v>
      </c>
      <c r="M8" s="134">
        <f t="shared" si="0"/>
        <v>27411840</v>
      </c>
      <c r="N8" s="134">
        <f t="shared" si="7"/>
        <v>328942080</v>
      </c>
    </row>
    <row r="9" spans="1:14" x14ac:dyDescent="0.25">
      <c r="A9" s="145">
        <v>4</v>
      </c>
      <c r="B9" s="135" t="s">
        <v>14</v>
      </c>
      <c r="C9" s="89">
        <v>15</v>
      </c>
      <c r="D9" s="136" t="s">
        <v>214</v>
      </c>
      <c r="E9" s="137">
        <v>5400000</v>
      </c>
      <c r="F9" s="134">
        <f t="shared" si="1"/>
        <v>450000</v>
      </c>
      <c r="G9" s="134">
        <f t="shared" si="2"/>
        <v>450000</v>
      </c>
      <c r="H9" s="134">
        <f t="shared" si="8"/>
        <v>108000</v>
      </c>
      <c r="I9" s="134">
        <f t="shared" si="3"/>
        <v>216000</v>
      </c>
      <c r="J9" s="134">
        <f t="shared" si="4"/>
        <v>228960</v>
      </c>
      <c r="K9" s="138">
        <f>SUM(F9:J9)</f>
        <v>1452960</v>
      </c>
      <c r="L9" s="134">
        <f t="shared" si="6"/>
        <v>6852960</v>
      </c>
      <c r="M9" s="134">
        <f t="shared" si="0"/>
        <v>102794400</v>
      </c>
      <c r="N9" s="134">
        <f>M9*12</f>
        <v>1233532800</v>
      </c>
    </row>
    <row r="10" spans="1:14" x14ac:dyDescent="0.25">
      <c r="A10" s="145">
        <v>5</v>
      </c>
      <c r="B10" s="135" t="s">
        <v>235</v>
      </c>
      <c r="C10" s="89">
        <v>2</v>
      </c>
      <c r="D10" s="136" t="s">
        <v>214</v>
      </c>
      <c r="E10" s="137">
        <v>5550000</v>
      </c>
      <c r="F10" s="134">
        <f t="shared" si="1"/>
        <v>462500</v>
      </c>
      <c r="G10" s="134">
        <f t="shared" ref="G10" si="9">E10/12</f>
        <v>462500</v>
      </c>
      <c r="H10" s="134">
        <f t="shared" si="8"/>
        <v>108000</v>
      </c>
      <c r="I10" s="134">
        <f t="shared" ref="I10" si="10">4%*E10</f>
        <v>222000</v>
      </c>
      <c r="J10" s="134">
        <f>4.89%*E10</f>
        <v>271395</v>
      </c>
      <c r="K10" s="138">
        <f t="shared" ref="K10" si="11">SUM(F10:J10)</f>
        <v>1526395</v>
      </c>
      <c r="L10" s="134">
        <f t="shared" si="6"/>
        <v>7076395</v>
      </c>
      <c r="M10" s="134">
        <f t="shared" si="0"/>
        <v>14152790</v>
      </c>
      <c r="N10" s="134">
        <f t="shared" si="7"/>
        <v>169833480</v>
      </c>
    </row>
    <row r="11" spans="1:14" x14ac:dyDescent="0.25">
      <c r="A11" s="145">
        <v>6</v>
      </c>
      <c r="B11" s="135" t="s">
        <v>15</v>
      </c>
      <c r="C11" s="89">
        <v>11</v>
      </c>
      <c r="D11" s="136" t="s">
        <v>214</v>
      </c>
      <c r="E11" s="137">
        <v>5400000</v>
      </c>
      <c r="F11" s="134">
        <f t="shared" si="1"/>
        <v>450000</v>
      </c>
      <c r="G11" s="134">
        <f t="shared" si="2"/>
        <v>450000</v>
      </c>
      <c r="H11" s="134">
        <f t="shared" si="8"/>
        <v>108000</v>
      </c>
      <c r="I11" s="134">
        <f t="shared" si="3"/>
        <v>216000</v>
      </c>
      <c r="J11" s="134">
        <f t="shared" si="4"/>
        <v>228960</v>
      </c>
      <c r="K11" s="138">
        <f t="shared" si="5"/>
        <v>1452960</v>
      </c>
      <c r="L11" s="134">
        <f t="shared" si="6"/>
        <v>6852960</v>
      </c>
      <c r="M11" s="134">
        <f t="shared" si="0"/>
        <v>75382560</v>
      </c>
      <c r="N11" s="134">
        <f t="shared" si="7"/>
        <v>904590720</v>
      </c>
    </row>
    <row r="12" spans="1:14" x14ac:dyDescent="0.25">
      <c r="A12" s="145">
        <v>7</v>
      </c>
      <c r="B12" s="135" t="s">
        <v>201</v>
      </c>
      <c r="C12" s="89">
        <v>1</v>
      </c>
      <c r="D12" s="136" t="s">
        <v>214</v>
      </c>
      <c r="E12" s="137">
        <v>6500000</v>
      </c>
      <c r="F12" s="134">
        <f t="shared" si="1"/>
        <v>541666.66666666663</v>
      </c>
      <c r="G12" s="134">
        <f t="shared" si="2"/>
        <v>541666.66666666663</v>
      </c>
      <c r="H12" s="134">
        <f t="shared" si="8"/>
        <v>108000</v>
      </c>
      <c r="I12" s="134">
        <f t="shared" si="3"/>
        <v>260000</v>
      </c>
      <c r="J12" s="134">
        <f t="shared" si="4"/>
        <v>275600</v>
      </c>
      <c r="K12" s="138">
        <f t="shared" si="5"/>
        <v>1726933.3333333333</v>
      </c>
      <c r="L12" s="134">
        <f t="shared" si="6"/>
        <v>8226933.333333333</v>
      </c>
      <c r="M12" s="134">
        <f t="shared" si="0"/>
        <v>8226933.333333333</v>
      </c>
      <c r="N12" s="134">
        <f t="shared" si="7"/>
        <v>98723200</v>
      </c>
    </row>
    <row r="13" spans="1:14" x14ac:dyDescent="0.25">
      <c r="A13" s="145">
        <v>8</v>
      </c>
      <c r="B13" s="135" t="s">
        <v>17</v>
      </c>
      <c r="C13" s="89">
        <v>4</v>
      </c>
      <c r="D13" s="136" t="s">
        <v>214</v>
      </c>
      <c r="E13" s="137">
        <v>6200000</v>
      </c>
      <c r="F13" s="134">
        <f t="shared" si="1"/>
        <v>516666.66666666669</v>
      </c>
      <c r="G13" s="134">
        <f t="shared" si="2"/>
        <v>516666.66666666669</v>
      </c>
      <c r="H13" s="134">
        <f t="shared" si="8"/>
        <v>108000</v>
      </c>
      <c r="I13" s="134">
        <f t="shared" si="3"/>
        <v>248000</v>
      </c>
      <c r="J13" s="134">
        <f t="shared" si="4"/>
        <v>262880</v>
      </c>
      <c r="K13" s="138">
        <f t="shared" si="5"/>
        <v>1652213.3333333335</v>
      </c>
      <c r="L13" s="134">
        <f t="shared" si="6"/>
        <v>7852213.333333334</v>
      </c>
      <c r="M13" s="134">
        <f t="shared" si="0"/>
        <v>31408853.333333336</v>
      </c>
      <c r="N13" s="134">
        <f t="shared" si="7"/>
        <v>376906240</v>
      </c>
    </row>
    <row r="14" spans="1:14" x14ac:dyDescent="0.25">
      <c r="A14" s="145">
        <v>9</v>
      </c>
      <c r="B14" s="135" t="s">
        <v>18</v>
      </c>
      <c r="C14" s="89">
        <v>20</v>
      </c>
      <c r="D14" s="136" t="s">
        <v>214</v>
      </c>
      <c r="E14" s="137">
        <v>5900000</v>
      </c>
      <c r="F14" s="134">
        <f t="shared" si="1"/>
        <v>491666.66666666669</v>
      </c>
      <c r="G14" s="134">
        <f t="shared" si="2"/>
        <v>491666.66666666669</v>
      </c>
      <c r="H14" s="134">
        <f t="shared" si="8"/>
        <v>108000</v>
      </c>
      <c r="I14" s="134">
        <f t="shared" si="3"/>
        <v>236000</v>
      </c>
      <c r="J14" s="134">
        <f t="shared" si="4"/>
        <v>250160</v>
      </c>
      <c r="K14" s="138">
        <f t="shared" si="5"/>
        <v>1577493.3333333335</v>
      </c>
      <c r="L14" s="134">
        <f t="shared" si="6"/>
        <v>7477493.333333334</v>
      </c>
      <c r="M14" s="134">
        <f t="shared" si="0"/>
        <v>149549866.66666669</v>
      </c>
      <c r="N14" s="134">
        <f t="shared" si="7"/>
        <v>1794598400.0000002</v>
      </c>
    </row>
    <row r="15" spans="1:14" x14ac:dyDescent="0.25">
      <c r="A15" s="145">
        <v>10</v>
      </c>
      <c r="B15" s="135" t="s">
        <v>19</v>
      </c>
      <c r="C15" s="89">
        <v>22</v>
      </c>
      <c r="D15" s="136" t="s">
        <v>214</v>
      </c>
      <c r="E15" s="137">
        <v>5900000</v>
      </c>
      <c r="F15" s="134">
        <f t="shared" si="1"/>
        <v>491666.66666666669</v>
      </c>
      <c r="G15" s="134">
        <f t="shared" si="2"/>
        <v>491666.66666666669</v>
      </c>
      <c r="H15" s="134">
        <f t="shared" si="8"/>
        <v>108000</v>
      </c>
      <c r="I15" s="134">
        <f t="shared" si="3"/>
        <v>236000</v>
      </c>
      <c r="J15" s="134">
        <f t="shared" si="4"/>
        <v>250160</v>
      </c>
      <c r="K15" s="138">
        <f t="shared" si="5"/>
        <v>1577493.3333333335</v>
      </c>
      <c r="L15" s="134">
        <f t="shared" si="6"/>
        <v>7477493.333333334</v>
      </c>
      <c r="M15" s="134">
        <f t="shared" si="0"/>
        <v>164504853.33333334</v>
      </c>
      <c r="N15" s="134">
        <f t="shared" si="7"/>
        <v>1974058240</v>
      </c>
    </row>
    <row r="16" spans="1:14" x14ac:dyDescent="0.25">
      <c r="A16" s="145">
        <v>11</v>
      </c>
      <c r="B16" s="135" t="s">
        <v>203</v>
      </c>
      <c r="C16" s="89">
        <v>9</v>
      </c>
      <c r="D16" s="136" t="s">
        <v>214</v>
      </c>
      <c r="E16" s="137">
        <v>5550000</v>
      </c>
      <c r="F16" s="134">
        <f t="shared" si="1"/>
        <v>462500</v>
      </c>
      <c r="G16" s="134">
        <f t="shared" si="2"/>
        <v>462500</v>
      </c>
      <c r="H16" s="134">
        <f t="shared" si="8"/>
        <v>108000</v>
      </c>
      <c r="I16" s="134">
        <f t="shared" si="3"/>
        <v>222000</v>
      </c>
      <c r="J16" s="134">
        <f t="shared" si="4"/>
        <v>235320</v>
      </c>
      <c r="K16" s="138">
        <f t="shared" si="5"/>
        <v>1490320</v>
      </c>
      <c r="L16" s="134">
        <f t="shared" si="6"/>
        <v>7040320</v>
      </c>
      <c r="M16" s="134">
        <f t="shared" si="0"/>
        <v>63362880</v>
      </c>
      <c r="N16" s="134">
        <f t="shared" si="7"/>
        <v>760354560</v>
      </c>
    </row>
    <row r="17" spans="1:14" x14ac:dyDescent="0.25">
      <c r="A17" s="145">
        <v>12</v>
      </c>
      <c r="B17" s="135" t="s">
        <v>202</v>
      </c>
      <c r="C17" s="89">
        <v>2</v>
      </c>
      <c r="D17" s="136" t="s">
        <v>214</v>
      </c>
      <c r="E17" s="137">
        <v>5550000</v>
      </c>
      <c r="F17" s="134">
        <f t="shared" si="1"/>
        <v>462500</v>
      </c>
      <c r="G17" s="134">
        <f t="shared" si="2"/>
        <v>462500</v>
      </c>
      <c r="H17" s="134">
        <f t="shared" si="8"/>
        <v>108000</v>
      </c>
      <c r="I17" s="134">
        <f t="shared" si="3"/>
        <v>222000</v>
      </c>
      <c r="J17" s="134">
        <f t="shared" si="4"/>
        <v>235320</v>
      </c>
      <c r="K17" s="138">
        <f t="shared" si="5"/>
        <v>1490320</v>
      </c>
      <c r="L17" s="134">
        <f t="shared" si="6"/>
        <v>7040320</v>
      </c>
      <c r="M17" s="134">
        <f t="shared" si="0"/>
        <v>14080640</v>
      </c>
      <c r="N17" s="134">
        <f t="shared" si="7"/>
        <v>168967680</v>
      </c>
    </row>
    <row r="18" spans="1:14" x14ac:dyDescent="0.25">
      <c r="A18" s="139"/>
      <c r="B18" s="147" t="s">
        <v>233</v>
      </c>
      <c r="C18" s="146">
        <f>SUM(C6:C17)</f>
        <v>93</v>
      </c>
      <c r="D18" s="132" t="s">
        <v>214</v>
      </c>
      <c r="E18" s="138"/>
      <c r="F18" s="134"/>
      <c r="G18" s="134"/>
      <c r="H18" s="134"/>
      <c r="I18" s="134"/>
      <c r="J18" s="134"/>
      <c r="K18" s="134"/>
      <c r="L18" s="138"/>
      <c r="M18" s="138">
        <f>SUM(M6:M17)</f>
        <v>672342656.66666675</v>
      </c>
      <c r="N18" s="138">
        <f>SUM(N6:N17)</f>
        <v>8068111880</v>
      </c>
    </row>
    <row r="20" spans="1:14" x14ac:dyDescent="0.25">
      <c r="B20" s="144"/>
    </row>
  </sheetData>
  <sheetProtection sheet="1" formatCells="0" formatColumns="0" formatRows="0" insertColumns="0" insertRows="0" insertHyperlinks="0" deleteColumns="0" deleteRows="0" sort="0" autoFilter="0" pivotTables="0"/>
  <mergeCells count="9">
    <mergeCell ref="N3:N4"/>
    <mergeCell ref="L3:L4"/>
    <mergeCell ref="M3:M4"/>
    <mergeCell ref="F3:K3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5" scale="7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O33"/>
  <sheetViews>
    <sheetView zoomScale="85" zoomScaleNormal="85" workbookViewId="0">
      <selection activeCell="J11" sqref="J11"/>
    </sheetView>
  </sheetViews>
  <sheetFormatPr defaultColWidth="8.7109375" defaultRowHeight="15" x14ac:dyDescent="0.25"/>
  <cols>
    <col min="1" max="1" width="4.5703125" style="90" bestFit="1" customWidth="1"/>
    <col min="2" max="2" width="27.7109375" style="90" customWidth="1"/>
    <col min="3" max="3" width="9.28515625" style="90" customWidth="1"/>
    <col min="4" max="6" width="20.28515625" style="90" customWidth="1"/>
    <col min="7" max="7" width="19.42578125" style="90" bestFit="1" customWidth="1"/>
    <col min="8" max="10" width="8.7109375" style="90"/>
    <col min="11" max="12" width="11.140625" style="90" bestFit="1" customWidth="1"/>
    <col min="13" max="13" width="8.7109375" style="90"/>
    <col min="14" max="14" width="12.5703125" style="90" bestFit="1" customWidth="1"/>
    <col min="15" max="15" width="14.7109375" style="90" bestFit="1" customWidth="1"/>
    <col min="16" max="16384" width="8.7109375" style="90"/>
  </cols>
  <sheetData>
    <row r="2" spans="1:15" x14ac:dyDescent="0.25">
      <c r="A2" s="183" t="s">
        <v>206</v>
      </c>
      <c r="B2" s="183" t="s">
        <v>103</v>
      </c>
      <c r="C2" s="183" t="s">
        <v>262</v>
      </c>
      <c r="D2" s="185" t="s">
        <v>263</v>
      </c>
      <c r="E2" s="185" t="s">
        <v>264</v>
      </c>
      <c r="F2" s="183" t="s">
        <v>265</v>
      </c>
      <c r="G2" s="183" t="s">
        <v>7</v>
      </c>
    </row>
    <row r="3" spans="1:15" ht="19.5" customHeight="1" x14ac:dyDescent="0.25">
      <c r="A3" s="183"/>
      <c r="B3" s="183"/>
      <c r="C3" s="183"/>
      <c r="D3" s="186"/>
      <c r="E3" s="186"/>
      <c r="F3" s="183"/>
      <c r="G3" s="183"/>
    </row>
    <row r="4" spans="1:15" x14ac:dyDescent="0.25">
      <c r="A4" s="145">
        <v>1</v>
      </c>
      <c r="B4" s="135" t="s">
        <v>11</v>
      </c>
      <c r="C4" s="89">
        <v>2</v>
      </c>
      <c r="D4" s="155">
        <v>300000</v>
      </c>
      <c r="E4" s="155">
        <v>100000</v>
      </c>
      <c r="F4" s="155">
        <v>25000</v>
      </c>
      <c r="G4" s="141">
        <f>SUM(D4:F4)*C4</f>
        <v>850000</v>
      </c>
      <c r="N4" s="156"/>
      <c r="O4" s="157"/>
    </row>
    <row r="5" spans="1:15" x14ac:dyDescent="0.25">
      <c r="A5" s="145">
        <v>2</v>
      </c>
      <c r="B5" s="135" t="s">
        <v>12</v>
      </c>
      <c r="C5" s="89">
        <v>1</v>
      </c>
      <c r="D5" s="155">
        <v>400000</v>
      </c>
      <c r="E5" s="155">
        <v>150000</v>
      </c>
      <c r="F5" s="155">
        <v>25000</v>
      </c>
      <c r="G5" s="141">
        <f t="shared" ref="G5:G15" si="0">SUM(D5:F5)*C5</f>
        <v>575000</v>
      </c>
      <c r="N5" s="156"/>
      <c r="O5" s="157"/>
    </row>
    <row r="6" spans="1:15" x14ac:dyDescent="0.25">
      <c r="A6" s="145">
        <v>3</v>
      </c>
      <c r="B6" s="135" t="s">
        <v>13</v>
      </c>
      <c r="C6" s="89">
        <v>4</v>
      </c>
      <c r="D6" s="155">
        <v>300000</v>
      </c>
      <c r="E6" s="155">
        <v>100000</v>
      </c>
      <c r="F6" s="155">
        <v>25000</v>
      </c>
      <c r="G6" s="141">
        <f t="shared" si="0"/>
        <v>1700000</v>
      </c>
      <c r="O6" s="157"/>
    </row>
    <row r="7" spans="1:15" x14ac:dyDescent="0.25">
      <c r="A7" s="145">
        <v>4</v>
      </c>
      <c r="B7" s="135" t="s">
        <v>14</v>
      </c>
      <c r="C7" s="89">
        <v>15</v>
      </c>
      <c r="D7" s="155">
        <v>300000</v>
      </c>
      <c r="E7" s="155">
        <v>100000</v>
      </c>
      <c r="F7" s="155">
        <v>25000</v>
      </c>
      <c r="G7" s="141">
        <f t="shared" si="0"/>
        <v>6375000</v>
      </c>
      <c r="O7" s="157"/>
    </row>
    <row r="8" spans="1:15" x14ac:dyDescent="0.25">
      <c r="A8" s="145">
        <v>5</v>
      </c>
      <c r="B8" s="135" t="s">
        <v>235</v>
      </c>
      <c r="C8" s="89">
        <v>2</v>
      </c>
      <c r="D8" s="155">
        <v>400000</v>
      </c>
      <c r="E8" s="155">
        <v>150000</v>
      </c>
      <c r="F8" s="155">
        <v>25000</v>
      </c>
      <c r="G8" s="141">
        <f t="shared" si="0"/>
        <v>1150000</v>
      </c>
      <c r="O8" s="157"/>
    </row>
    <row r="9" spans="1:15" x14ac:dyDescent="0.25">
      <c r="A9" s="145">
        <v>6</v>
      </c>
      <c r="B9" s="135" t="s">
        <v>15</v>
      </c>
      <c r="C9" s="89">
        <v>11</v>
      </c>
      <c r="D9" s="155">
        <v>300000</v>
      </c>
      <c r="E9" s="155">
        <v>100000</v>
      </c>
      <c r="F9" s="155">
        <v>25000</v>
      </c>
      <c r="G9" s="141">
        <f t="shared" si="0"/>
        <v>4675000</v>
      </c>
    </row>
    <row r="10" spans="1:15" x14ac:dyDescent="0.25">
      <c r="A10" s="145">
        <v>7</v>
      </c>
      <c r="B10" s="135" t="s">
        <v>266</v>
      </c>
      <c r="C10" s="89">
        <v>1</v>
      </c>
      <c r="D10" s="155">
        <v>600000</v>
      </c>
      <c r="E10" s="155">
        <v>150000</v>
      </c>
      <c r="F10" s="155">
        <v>25000</v>
      </c>
      <c r="G10" s="141">
        <f t="shared" si="0"/>
        <v>775000</v>
      </c>
      <c r="K10" s="156"/>
      <c r="L10" s="157"/>
    </row>
    <row r="11" spans="1:15" x14ac:dyDescent="0.25">
      <c r="A11" s="145">
        <v>8</v>
      </c>
      <c r="B11" s="135" t="s">
        <v>267</v>
      </c>
      <c r="C11" s="89">
        <v>4</v>
      </c>
      <c r="D11" s="155">
        <v>400000</v>
      </c>
      <c r="E11" s="155">
        <v>150000</v>
      </c>
      <c r="F11" s="155">
        <v>25000</v>
      </c>
      <c r="G11" s="141">
        <f t="shared" si="0"/>
        <v>2300000</v>
      </c>
      <c r="L11" s="157"/>
    </row>
    <row r="12" spans="1:15" x14ac:dyDescent="0.25">
      <c r="A12" s="145">
        <v>9</v>
      </c>
      <c r="B12" s="135" t="s">
        <v>268</v>
      </c>
      <c r="C12" s="89">
        <v>20</v>
      </c>
      <c r="D12" s="155">
        <v>300000</v>
      </c>
      <c r="E12" s="155">
        <v>100000</v>
      </c>
      <c r="F12" s="155">
        <v>25000</v>
      </c>
      <c r="G12" s="141">
        <f t="shared" si="0"/>
        <v>8500000</v>
      </c>
    </row>
    <row r="13" spans="1:15" x14ac:dyDescent="0.25">
      <c r="A13" s="145">
        <v>10</v>
      </c>
      <c r="B13" s="135" t="s">
        <v>19</v>
      </c>
      <c r="C13" s="89">
        <v>22</v>
      </c>
      <c r="D13" s="155">
        <v>400000</v>
      </c>
      <c r="E13" s="155">
        <v>100000</v>
      </c>
      <c r="F13" s="155">
        <v>25000</v>
      </c>
      <c r="G13" s="141">
        <f t="shared" si="0"/>
        <v>11550000</v>
      </c>
    </row>
    <row r="14" spans="1:15" x14ac:dyDescent="0.25">
      <c r="A14" s="145">
        <v>11</v>
      </c>
      <c r="B14" s="135" t="s">
        <v>203</v>
      </c>
      <c r="C14" s="89">
        <v>9</v>
      </c>
      <c r="D14" s="155">
        <v>400000</v>
      </c>
      <c r="E14" s="155">
        <v>100000</v>
      </c>
      <c r="F14" s="155">
        <v>25000</v>
      </c>
      <c r="G14" s="141">
        <f t="shared" si="0"/>
        <v>4725000</v>
      </c>
    </row>
    <row r="15" spans="1:15" x14ac:dyDescent="0.25">
      <c r="A15" s="145">
        <v>12</v>
      </c>
      <c r="B15" s="135" t="s">
        <v>202</v>
      </c>
      <c r="C15" s="89">
        <v>2</v>
      </c>
      <c r="D15" s="155">
        <v>400000</v>
      </c>
      <c r="E15" s="155">
        <v>100000</v>
      </c>
      <c r="F15" s="155">
        <v>25000</v>
      </c>
      <c r="G15" s="141">
        <f t="shared" si="0"/>
        <v>1050000</v>
      </c>
    </row>
    <row r="16" spans="1:15" s="158" customFormat="1" ht="20.100000000000001" customHeight="1" x14ac:dyDescent="0.25">
      <c r="A16" s="150"/>
      <c r="B16" s="150"/>
      <c r="C16" s="150"/>
      <c r="D16" s="150"/>
      <c r="E16" s="150"/>
      <c r="F16" s="129" t="s">
        <v>5</v>
      </c>
      <c r="G16" s="151">
        <f>SUM(G4:G15)</f>
        <v>44225000</v>
      </c>
    </row>
    <row r="17" spans="1:7" x14ac:dyDescent="0.25">
      <c r="D17" s="159"/>
      <c r="E17" s="90" t="s">
        <v>261</v>
      </c>
      <c r="G17" s="152"/>
    </row>
    <row r="19" spans="1:7" x14ac:dyDescent="0.25">
      <c r="A19" s="144" t="s">
        <v>269</v>
      </c>
    </row>
    <row r="20" spans="1:7" x14ac:dyDescent="0.25">
      <c r="A20" s="90" t="s">
        <v>270</v>
      </c>
    </row>
    <row r="21" spans="1:7" x14ac:dyDescent="0.25">
      <c r="A21" s="144" t="s">
        <v>271</v>
      </c>
    </row>
    <row r="22" spans="1:7" x14ac:dyDescent="0.25">
      <c r="A22" s="90" t="s">
        <v>272</v>
      </c>
    </row>
    <row r="33" spans="1:1" x14ac:dyDescent="0.25">
      <c r="A33" s="160"/>
    </row>
  </sheetData>
  <sheetProtection algorithmName="SHA-512" hashValue="zaWOgtMs18S7Y7FQCByYNl31D+4BJJj/WFbD8Q9fPLyoDp+/HX5XBpn7BvtRJqxN2Gjao12EdV3ZJjfvVhuFWQ==" saltValue="JOMSc8aGX65FbpLKsy029A==" spinCount="100000" sheet="1" formatCells="0" formatColumns="0" formatRows="0" insertColumns="0" insertRows="0" insertHyperlinks="0" deleteColumns="0" deleteRows="0" sort="0" autoFilter="0" pivotTables="0"/>
  <mergeCells count="7">
    <mergeCell ref="G2:G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5" scale="9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85"/>
  <sheetViews>
    <sheetView zoomScaleSheetLayoutView="85" workbookViewId="0">
      <pane ySplit="2" topLeftCell="A3" activePane="bottomLeft" state="frozen"/>
      <selection activeCell="J11" sqref="J11"/>
      <selection pane="bottomLeft" activeCell="J11" sqref="J11"/>
    </sheetView>
  </sheetViews>
  <sheetFormatPr defaultRowHeight="15" x14ac:dyDescent="0.25"/>
  <cols>
    <col min="1" max="1" width="4.28515625" customWidth="1"/>
    <col min="2" max="2" width="72.28515625" customWidth="1"/>
    <col min="3" max="3" width="9.7109375" bestFit="1" customWidth="1"/>
    <col min="4" max="4" width="6.28515625" customWidth="1"/>
    <col min="5" max="5" width="7.140625" customWidth="1"/>
    <col min="6" max="6" width="10.28515625" customWidth="1"/>
    <col min="7" max="7" width="18.140625" customWidth="1"/>
    <col min="8" max="8" width="21.140625" customWidth="1"/>
    <col min="9" max="9" width="21.5703125" customWidth="1"/>
    <col min="10" max="10" width="15.85546875" bestFit="1" customWidth="1"/>
  </cols>
  <sheetData>
    <row r="1" spans="1:9" x14ac:dyDescent="0.25">
      <c r="A1" s="190" t="s">
        <v>128</v>
      </c>
      <c r="B1" s="187" t="s">
        <v>129</v>
      </c>
      <c r="C1" s="190" t="s">
        <v>130</v>
      </c>
      <c r="D1" s="190" t="s">
        <v>2</v>
      </c>
      <c r="E1" s="190"/>
      <c r="F1" s="190"/>
      <c r="G1" s="190" t="s">
        <v>6</v>
      </c>
      <c r="H1" s="187" t="s">
        <v>211</v>
      </c>
      <c r="I1" s="187" t="s">
        <v>258</v>
      </c>
    </row>
    <row r="2" spans="1:9" x14ac:dyDescent="0.25">
      <c r="A2" s="190"/>
      <c r="B2" s="187"/>
      <c r="C2" s="190"/>
      <c r="D2" s="96" t="s">
        <v>131</v>
      </c>
      <c r="E2" s="96" t="s">
        <v>132</v>
      </c>
      <c r="F2" s="96" t="s">
        <v>133</v>
      </c>
      <c r="G2" s="190"/>
      <c r="H2" s="187"/>
      <c r="I2" s="187"/>
    </row>
    <row r="3" spans="1:9" ht="15.6" customHeight="1" x14ac:dyDescent="0.25">
      <c r="A3" s="97" t="s">
        <v>9</v>
      </c>
      <c r="B3" s="98" t="s">
        <v>168</v>
      </c>
      <c r="C3" s="97"/>
      <c r="D3" s="97"/>
      <c r="E3" s="97"/>
      <c r="F3" s="97"/>
      <c r="G3" s="97"/>
      <c r="H3" s="99"/>
      <c r="I3" s="99"/>
    </row>
    <row r="4" spans="1:9" ht="15.6" customHeight="1" x14ac:dyDescent="0.25">
      <c r="A4" s="100">
        <v>1</v>
      </c>
      <c r="B4" s="101" t="s">
        <v>243</v>
      </c>
      <c r="C4" s="102" t="s">
        <v>134</v>
      </c>
      <c r="D4" s="102">
        <v>1</v>
      </c>
      <c r="E4" s="102">
        <v>4</v>
      </c>
      <c r="F4" s="102">
        <f t="shared" ref="F4:F41" si="0">D4*E4</f>
        <v>4</v>
      </c>
      <c r="G4" s="113">
        <v>60000</v>
      </c>
      <c r="H4" s="103">
        <f>F4*G4/12</f>
        <v>20000</v>
      </c>
      <c r="I4" s="103">
        <f>F4*G4</f>
        <v>240000</v>
      </c>
    </row>
    <row r="5" spans="1:9" ht="15.6" customHeight="1" x14ac:dyDescent="0.25">
      <c r="A5" s="100">
        <v>2</v>
      </c>
      <c r="B5" s="101" t="s">
        <v>248</v>
      </c>
      <c r="C5" s="102" t="s">
        <v>134</v>
      </c>
      <c r="D5" s="102">
        <v>5</v>
      </c>
      <c r="E5" s="102">
        <v>4</v>
      </c>
      <c r="F5" s="102">
        <f t="shared" si="0"/>
        <v>20</v>
      </c>
      <c r="G5" s="113">
        <v>60000</v>
      </c>
      <c r="H5" s="103">
        <f t="shared" ref="H5:H41" si="1">F5*G5/12</f>
        <v>100000</v>
      </c>
      <c r="I5" s="103">
        <f t="shared" ref="I5:I41" si="2">F5*G5</f>
        <v>1200000</v>
      </c>
    </row>
    <row r="6" spans="1:9" ht="15.6" customHeight="1" x14ac:dyDescent="0.25">
      <c r="A6" s="100">
        <v>3</v>
      </c>
      <c r="B6" s="104" t="s">
        <v>239</v>
      </c>
      <c r="C6" s="102" t="s">
        <v>134</v>
      </c>
      <c r="D6" s="102">
        <v>16</v>
      </c>
      <c r="E6" s="102">
        <v>6</v>
      </c>
      <c r="F6" s="102">
        <f t="shared" si="0"/>
        <v>96</v>
      </c>
      <c r="G6" s="113">
        <v>15000</v>
      </c>
      <c r="H6" s="103">
        <f t="shared" si="1"/>
        <v>120000</v>
      </c>
      <c r="I6" s="103">
        <f t="shared" si="2"/>
        <v>1440000</v>
      </c>
    </row>
    <row r="7" spans="1:9" ht="15.6" customHeight="1" x14ac:dyDescent="0.25">
      <c r="A7" s="100">
        <v>4</v>
      </c>
      <c r="B7" s="101" t="s">
        <v>135</v>
      </c>
      <c r="C7" s="102" t="s">
        <v>134</v>
      </c>
      <c r="D7" s="102">
        <v>6</v>
      </c>
      <c r="E7" s="102">
        <v>12</v>
      </c>
      <c r="F7" s="102">
        <f t="shared" si="0"/>
        <v>72</v>
      </c>
      <c r="G7" s="113">
        <v>2500</v>
      </c>
      <c r="H7" s="103">
        <f t="shared" si="1"/>
        <v>15000</v>
      </c>
      <c r="I7" s="103">
        <f t="shared" si="2"/>
        <v>180000</v>
      </c>
    </row>
    <row r="8" spans="1:9" ht="15.6" customHeight="1" x14ac:dyDescent="0.25">
      <c r="A8" s="100">
        <v>5</v>
      </c>
      <c r="B8" s="101" t="s">
        <v>136</v>
      </c>
      <c r="C8" s="102" t="s">
        <v>134</v>
      </c>
      <c r="D8" s="102">
        <v>6</v>
      </c>
      <c r="E8" s="102">
        <v>2</v>
      </c>
      <c r="F8" s="102">
        <f t="shared" si="0"/>
        <v>12</v>
      </c>
      <c r="G8" s="113">
        <v>8000</v>
      </c>
      <c r="H8" s="103">
        <f t="shared" si="1"/>
        <v>8000</v>
      </c>
      <c r="I8" s="103">
        <f t="shared" si="2"/>
        <v>96000</v>
      </c>
    </row>
    <row r="9" spans="1:9" ht="15.6" customHeight="1" x14ac:dyDescent="0.25">
      <c r="A9" s="100">
        <v>6</v>
      </c>
      <c r="B9" s="101" t="s">
        <v>137</v>
      </c>
      <c r="C9" s="102" t="s">
        <v>138</v>
      </c>
      <c r="D9" s="102">
        <v>6</v>
      </c>
      <c r="E9" s="102">
        <v>12</v>
      </c>
      <c r="F9" s="102">
        <f t="shared" si="0"/>
        <v>72</v>
      </c>
      <c r="G9" s="113">
        <v>9000</v>
      </c>
      <c r="H9" s="103">
        <f t="shared" si="1"/>
        <v>54000</v>
      </c>
      <c r="I9" s="103">
        <f t="shared" si="2"/>
        <v>648000</v>
      </c>
    </row>
    <row r="10" spans="1:9" ht="15.6" customHeight="1" x14ac:dyDescent="0.25">
      <c r="A10" s="100">
        <v>7</v>
      </c>
      <c r="B10" s="104" t="s">
        <v>139</v>
      </c>
      <c r="C10" s="102" t="s">
        <v>134</v>
      </c>
      <c r="D10" s="102">
        <v>24</v>
      </c>
      <c r="E10" s="102">
        <v>12</v>
      </c>
      <c r="F10" s="102">
        <f t="shared" si="0"/>
        <v>288</v>
      </c>
      <c r="G10" s="113">
        <v>5000</v>
      </c>
      <c r="H10" s="103">
        <f t="shared" si="1"/>
        <v>120000</v>
      </c>
      <c r="I10" s="103">
        <f t="shared" si="2"/>
        <v>1440000</v>
      </c>
    </row>
    <row r="11" spans="1:9" ht="15.6" customHeight="1" x14ac:dyDescent="0.25">
      <c r="A11" s="100">
        <v>8</v>
      </c>
      <c r="B11" s="101" t="s">
        <v>140</v>
      </c>
      <c r="C11" s="102" t="s">
        <v>141</v>
      </c>
      <c r="D11" s="102">
        <v>3</v>
      </c>
      <c r="E11" s="102">
        <v>12</v>
      </c>
      <c r="F11" s="102">
        <f t="shared" si="0"/>
        <v>36</v>
      </c>
      <c r="G11" s="113">
        <v>12500</v>
      </c>
      <c r="H11" s="103">
        <f t="shared" si="1"/>
        <v>37500</v>
      </c>
      <c r="I11" s="103">
        <f t="shared" si="2"/>
        <v>450000</v>
      </c>
    </row>
    <row r="12" spans="1:9" ht="15.6" customHeight="1" x14ac:dyDescent="0.25">
      <c r="A12" s="100">
        <v>9</v>
      </c>
      <c r="B12" s="101" t="s">
        <v>142</v>
      </c>
      <c r="C12" s="102" t="s">
        <v>143</v>
      </c>
      <c r="D12" s="102">
        <v>7</v>
      </c>
      <c r="E12" s="102">
        <v>2</v>
      </c>
      <c r="F12" s="102">
        <f t="shared" si="0"/>
        <v>14</v>
      </c>
      <c r="G12" s="113">
        <v>75000</v>
      </c>
      <c r="H12" s="103">
        <f t="shared" si="1"/>
        <v>87500</v>
      </c>
      <c r="I12" s="103">
        <f t="shared" si="2"/>
        <v>1050000</v>
      </c>
    </row>
    <row r="13" spans="1:9" ht="15.6" customHeight="1" x14ac:dyDescent="0.25">
      <c r="A13" s="100">
        <v>10</v>
      </c>
      <c r="B13" s="101" t="s">
        <v>194</v>
      </c>
      <c r="C13" s="102" t="s">
        <v>143</v>
      </c>
      <c r="D13" s="102">
        <v>8</v>
      </c>
      <c r="E13" s="102">
        <v>2</v>
      </c>
      <c r="F13" s="102">
        <f t="shared" si="0"/>
        <v>16</v>
      </c>
      <c r="G13" s="113">
        <v>90000</v>
      </c>
      <c r="H13" s="103">
        <f t="shared" si="1"/>
        <v>120000</v>
      </c>
      <c r="I13" s="103">
        <f t="shared" si="2"/>
        <v>1440000</v>
      </c>
    </row>
    <row r="14" spans="1:9" ht="15.6" customHeight="1" x14ac:dyDescent="0.25">
      <c r="A14" s="100">
        <v>11</v>
      </c>
      <c r="B14" s="101" t="s">
        <v>144</v>
      </c>
      <c r="C14" s="102" t="s">
        <v>134</v>
      </c>
      <c r="D14" s="102">
        <v>9</v>
      </c>
      <c r="E14" s="102">
        <v>2</v>
      </c>
      <c r="F14" s="102">
        <f t="shared" si="0"/>
        <v>18</v>
      </c>
      <c r="G14" s="113">
        <v>55000</v>
      </c>
      <c r="H14" s="103">
        <f t="shared" si="1"/>
        <v>82500</v>
      </c>
      <c r="I14" s="103">
        <f t="shared" si="2"/>
        <v>990000</v>
      </c>
    </row>
    <row r="15" spans="1:9" ht="15.6" customHeight="1" x14ac:dyDescent="0.25">
      <c r="A15" s="100">
        <v>12</v>
      </c>
      <c r="B15" s="101" t="s">
        <v>247</v>
      </c>
      <c r="C15" s="102" t="s">
        <v>134</v>
      </c>
      <c r="D15" s="102">
        <v>1</v>
      </c>
      <c r="E15" s="102">
        <v>2</v>
      </c>
      <c r="F15" s="102">
        <f t="shared" si="0"/>
        <v>2</v>
      </c>
      <c r="G15" s="113">
        <v>225000</v>
      </c>
      <c r="H15" s="103">
        <f t="shared" si="1"/>
        <v>37500</v>
      </c>
      <c r="I15" s="103">
        <f t="shared" si="2"/>
        <v>450000</v>
      </c>
    </row>
    <row r="16" spans="1:9" ht="15.6" customHeight="1" x14ac:dyDescent="0.25">
      <c r="A16" s="100">
        <v>14</v>
      </c>
      <c r="B16" s="101" t="s">
        <v>145</v>
      </c>
      <c r="C16" s="102" t="s">
        <v>134</v>
      </c>
      <c r="D16" s="102">
        <v>6</v>
      </c>
      <c r="E16" s="102">
        <v>3</v>
      </c>
      <c r="F16" s="102">
        <f t="shared" si="0"/>
        <v>18</v>
      </c>
      <c r="G16" s="113">
        <v>60000</v>
      </c>
      <c r="H16" s="103">
        <f t="shared" si="1"/>
        <v>90000</v>
      </c>
      <c r="I16" s="103">
        <f t="shared" si="2"/>
        <v>1080000</v>
      </c>
    </row>
    <row r="17" spans="1:9" ht="15.6" customHeight="1" x14ac:dyDescent="0.25">
      <c r="A17" s="100">
        <v>15</v>
      </c>
      <c r="B17" s="101" t="s">
        <v>223</v>
      </c>
      <c r="C17" s="102" t="s">
        <v>134</v>
      </c>
      <c r="D17" s="102">
        <v>10</v>
      </c>
      <c r="E17" s="102">
        <v>3</v>
      </c>
      <c r="F17" s="102">
        <f t="shared" si="0"/>
        <v>30</v>
      </c>
      <c r="G17" s="113">
        <v>45000</v>
      </c>
      <c r="H17" s="103">
        <f t="shared" si="1"/>
        <v>112500</v>
      </c>
      <c r="I17" s="103">
        <f t="shared" si="2"/>
        <v>1350000</v>
      </c>
    </row>
    <row r="18" spans="1:9" ht="15.6" customHeight="1" x14ac:dyDescent="0.25">
      <c r="A18" s="100">
        <v>16</v>
      </c>
      <c r="B18" s="101" t="s">
        <v>146</v>
      </c>
      <c r="C18" s="102" t="s">
        <v>147</v>
      </c>
      <c r="D18" s="102">
        <v>10</v>
      </c>
      <c r="E18" s="102">
        <v>12</v>
      </c>
      <c r="F18" s="102">
        <f t="shared" si="0"/>
        <v>120</v>
      </c>
      <c r="G18" s="113">
        <v>10000</v>
      </c>
      <c r="H18" s="103">
        <f t="shared" si="1"/>
        <v>100000</v>
      </c>
      <c r="I18" s="103">
        <f t="shared" si="2"/>
        <v>1200000</v>
      </c>
    </row>
    <row r="19" spans="1:9" ht="15.6" customHeight="1" x14ac:dyDescent="0.25">
      <c r="A19" s="100">
        <v>17</v>
      </c>
      <c r="B19" s="101" t="s">
        <v>256</v>
      </c>
      <c r="C19" s="102" t="s">
        <v>134</v>
      </c>
      <c r="D19" s="102">
        <v>1</v>
      </c>
      <c r="E19" s="102">
        <v>3</v>
      </c>
      <c r="F19" s="102">
        <f t="shared" si="0"/>
        <v>3</v>
      </c>
      <c r="G19" s="113">
        <v>225000</v>
      </c>
      <c r="H19" s="103">
        <f t="shared" si="1"/>
        <v>56250</v>
      </c>
      <c r="I19" s="103">
        <f t="shared" si="2"/>
        <v>675000</v>
      </c>
    </row>
    <row r="20" spans="1:9" ht="15.6" customHeight="1" x14ac:dyDescent="0.25">
      <c r="A20" s="100">
        <v>18</v>
      </c>
      <c r="B20" s="101" t="s">
        <v>257</v>
      </c>
      <c r="C20" s="102" t="s">
        <v>134</v>
      </c>
      <c r="D20" s="102">
        <v>1</v>
      </c>
      <c r="E20" s="102">
        <v>3</v>
      </c>
      <c r="F20" s="102">
        <f t="shared" si="0"/>
        <v>3</v>
      </c>
      <c r="G20" s="113">
        <v>225000</v>
      </c>
      <c r="H20" s="103">
        <f t="shared" si="1"/>
        <v>56250</v>
      </c>
      <c r="I20" s="103">
        <f t="shared" si="2"/>
        <v>675000</v>
      </c>
    </row>
    <row r="21" spans="1:9" ht="15.6" customHeight="1" x14ac:dyDescent="0.25">
      <c r="A21" s="100">
        <v>19</v>
      </c>
      <c r="B21" s="101" t="s">
        <v>224</v>
      </c>
      <c r="C21" s="102" t="s">
        <v>134</v>
      </c>
      <c r="D21" s="102">
        <v>6</v>
      </c>
      <c r="E21" s="102">
        <v>1</v>
      </c>
      <c r="F21" s="102">
        <f t="shared" si="0"/>
        <v>6</v>
      </c>
      <c r="G21" s="113">
        <v>65000</v>
      </c>
      <c r="H21" s="103">
        <f t="shared" si="1"/>
        <v>32500</v>
      </c>
      <c r="I21" s="103">
        <f t="shared" si="2"/>
        <v>390000</v>
      </c>
    </row>
    <row r="22" spans="1:9" ht="15.6" customHeight="1" x14ac:dyDescent="0.25">
      <c r="A22" s="100">
        <v>20</v>
      </c>
      <c r="B22" s="101" t="s">
        <v>148</v>
      </c>
      <c r="C22" s="102" t="s">
        <v>134</v>
      </c>
      <c r="D22" s="102">
        <v>24</v>
      </c>
      <c r="E22" s="102">
        <v>12</v>
      </c>
      <c r="F22" s="102">
        <f t="shared" si="0"/>
        <v>288</v>
      </c>
      <c r="G22" s="113">
        <v>2000</v>
      </c>
      <c r="H22" s="103">
        <f t="shared" si="1"/>
        <v>48000</v>
      </c>
      <c r="I22" s="103">
        <f t="shared" si="2"/>
        <v>576000</v>
      </c>
    </row>
    <row r="23" spans="1:9" ht="15.6" customHeight="1" x14ac:dyDescent="0.25">
      <c r="A23" s="100">
        <v>21</v>
      </c>
      <c r="B23" s="101" t="s">
        <v>225</v>
      </c>
      <c r="C23" s="102" t="s">
        <v>134</v>
      </c>
      <c r="D23" s="102">
        <v>6</v>
      </c>
      <c r="E23" s="102">
        <v>2</v>
      </c>
      <c r="F23" s="102">
        <f t="shared" si="0"/>
        <v>12</v>
      </c>
      <c r="G23" s="113">
        <v>5000</v>
      </c>
      <c r="H23" s="103">
        <f t="shared" si="1"/>
        <v>5000</v>
      </c>
      <c r="I23" s="103">
        <f t="shared" si="2"/>
        <v>60000</v>
      </c>
    </row>
    <row r="24" spans="1:9" ht="15.6" customHeight="1" x14ac:dyDescent="0.25">
      <c r="A24" s="100">
        <v>22</v>
      </c>
      <c r="B24" s="101" t="s">
        <v>226</v>
      </c>
      <c r="C24" s="102" t="s">
        <v>134</v>
      </c>
      <c r="D24" s="102">
        <v>8</v>
      </c>
      <c r="E24" s="102">
        <v>3</v>
      </c>
      <c r="F24" s="102">
        <f t="shared" si="0"/>
        <v>24</v>
      </c>
      <c r="G24" s="113">
        <v>5000</v>
      </c>
      <c r="H24" s="103">
        <f t="shared" si="1"/>
        <v>10000</v>
      </c>
      <c r="I24" s="103">
        <f t="shared" si="2"/>
        <v>120000</v>
      </c>
    </row>
    <row r="25" spans="1:9" ht="15.6" customHeight="1" x14ac:dyDescent="0.25">
      <c r="A25" s="100">
        <v>23</v>
      </c>
      <c r="B25" s="101" t="s">
        <v>227</v>
      </c>
      <c r="C25" s="102" t="s">
        <v>134</v>
      </c>
      <c r="D25" s="102">
        <v>8</v>
      </c>
      <c r="E25" s="102">
        <v>3</v>
      </c>
      <c r="F25" s="102">
        <f t="shared" si="0"/>
        <v>24</v>
      </c>
      <c r="G25" s="113">
        <v>10000</v>
      </c>
      <c r="H25" s="103">
        <f t="shared" si="1"/>
        <v>20000</v>
      </c>
      <c r="I25" s="103">
        <f t="shared" si="2"/>
        <v>240000</v>
      </c>
    </row>
    <row r="26" spans="1:9" ht="15.6" customHeight="1" x14ac:dyDescent="0.25">
      <c r="A26" s="100">
        <v>24</v>
      </c>
      <c r="B26" s="101" t="s">
        <v>149</v>
      </c>
      <c r="C26" s="102" t="s">
        <v>134</v>
      </c>
      <c r="D26" s="102">
        <v>12</v>
      </c>
      <c r="E26" s="102">
        <v>3</v>
      </c>
      <c r="F26" s="102">
        <f t="shared" si="0"/>
        <v>36</v>
      </c>
      <c r="G26" s="113">
        <v>8000</v>
      </c>
      <c r="H26" s="103">
        <f t="shared" si="1"/>
        <v>24000</v>
      </c>
      <c r="I26" s="103">
        <f t="shared" si="2"/>
        <v>288000</v>
      </c>
    </row>
    <row r="27" spans="1:9" ht="15.6" customHeight="1" x14ac:dyDescent="0.25">
      <c r="A27" s="100">
        <v>25</v>
      </c>
      <c r="B27" s="101" t="s">
        <v>228</v>
      </c>
      <c r="C27" s="102" t="s">
        <v>134</v>
      </c>
      <c r="D27" s="102">
        <v>2</v>
      </c>
      <c r="E27" s="102">
        <v>6</v>
      </c>
      <c r="F27" s="102">
        <f t="shared" si="0"/>
        <v>12</v>
      </c>
      <c r="G27" s="113">
        <v>10000</v>
      </c>
      <c r="H27" s="103">
        <f t="shared" si="1"/>
        <v>10000</v>
      </c>
      <c r="I27" s="103">
        <f t="shared" si="2"/>
        <v>120000</v>
      </c>
    </row>
    <row r="28" spans="1:9" ht="15.6" customHeight="1" x14ac:dyDescent="0.25">
      <c r="A28" s="100">
        <v>26</v>
      </c>
      <c r="B28" s="101" t="s">
        <v>150</v>
      </c>
      <c r="C28" s="102" t="s">
        <v>134</v>
      </c>
      <c r="D28" s="102">
        <v>6</v>
      </c>
      <c r="E28" s="102">
        <v>2</v>
      </c>
      <c r="F28" s="102">
        <f t="shared" si="0"/>
        <v>12</v>
      </c>
      <c r="G28" s="113">
        <v>35000</v>
      </c>
      <c r="H28" s="103">
        <f t="shared" si="1"/>
        <v>35000</v>
      </c>
      <c r="I28" s="103">
        <f t="shared" si="2"/>
        <v>420000</v>
      </c>
    </row>
    <row r="29" spans="1:9" ht="15.6" customHeight="1" x14ac:dyDescent="0.25">
      <c r="A29" s="100">
        <v>27</v>
      </c>
      <c r="B29" s="101" t="s">
        <v>151</v>
      </c>
      <c r="C29" s="102" t="s">
        <v>134</v>
      </c>
      <c r="D29" s="102">
        <v>6</v>
      </c>
      <c r="E29" s="102">
        <v>6</v>
      </c>
      <c r="F29" s="102">
        <f t="shared" si="0"/>
        <v>36</v>
      </c>
      <c r="G29" s="113">
        <v>20000</v>
      </c>
      <c r="H29" s="103">
        <f t="shared" si="1"/>
        <v>60000</v>
      </c>
      <c r="I29" s="103">
        <f t="shared" si="2"/>
        <v>720000</v>
      </c>
    </row>
    <row r="30" spans="1:9" ht="15.6" customHeight="1" x14ac:dyDescent="0.25">
      <c r="A30" s="100">
        <v>28</v>
      </c>
      <c r="B30" s="101" t="s">
        <v>152</v>
      </c>
      <c r="C30" s="102" t="s">
        <v>134</v>
      </c>
      <c r="D30" s="102">
        <v>2</v>
      </c>
      <c r="E30" s="102">
        <v>2</v>
      </c>
      <c r="F30" s="102">
        <f t="shared" si="0"/>
        <v>4</v>
      </c>
      <c r="G30" s="113">
        <v>60000</v>
      </c>
      <c r="H30" s="103">
        <f t="shared" si="1"/>
        <v>20000</v>
      </c>
      <c r="I30" s="103">
        <f t="shared" si="2"/>
        <v>240000</v>
      </c>
    </row>
    <row r="31" spans="1:9" ht="15.6" customHeight="1" x14ac:dyDescent="0.25">
      <c r="A31" s="100">
        <v>29</v>
      </c>
      <c r="B31" s="101" t="s">
        <v>153</v>
      </c>
      <c r="C31" s="102" t="s">
        <v>134</v>
      </c>
      <c r="D31" s="102">
        <v>12</v>
      </c>
      <c r="E31" s="102">
        <v>2</v>
      </c>
      <c r="F31" s="102">
        <f t="shared" si="0"/>
        <v>24</v>
      </c>
      <c r="G31" s="113">
        <v>20000</v>
      </c>
      <c r="H31" s="103">
        <f t="shared" si="1"/>
        <v>40000</v>
      </c>
      <c r="I31" s="103">
        <f t="shared" si="2"/>
        <v>480000</v>
      </c>
    </row>
    <row r="32" spans="1:9" ht="15.6" customHeight="1" x14ac:dyDescent="0.25">
      <c r="A32" s="100">
        <v>30</v>
      </c>
      <c r="B32" s="101" t="s">
        <v>154</v>
      </c>
      <c r="C32" s="102" t="s">
        <v>134</v>
      </c>
      <c r="D32" s="102">
        <v>6</v>
      </c>
      <c r="E32" s="102">
        <v>2</v>
      </c>
      <c r="F32" s="102">
        <f t="shared" si="0"/>
        <v>12</v>
      </c>
      <c r="G32" s="113">
        <v>30000</v>
      </c>
      <c r="H32" s="103">
        <f t="shared" si="1"/>
        <v>30000</v>
      </c>
      <c r="I32" s="103">
        <f t="shared" si="2"/>
        <v>360000</v>
      </c>
    </row>
    <row r="33" spans="1:10" ht="15.6" customHeight="1" x14ac:dyDescent="0.25">
      <c r="A33" s="100">
        <v>31</v>
      </c>
      <c r="B33" s="101" t="s">
        <v>155</v>
      </c>
      <c r="C33" s="102" t="s">
        <v>134</v>
      </c>
      <c r="D33" s="102">
        <v>12</v>
      </c>
      <c r="E33" s="102">
        <v>1</v>
      </c>
      <c r="F33" s="102">
        <f t="shared" si="0"/>
        <v>12</v>
      </c>
      <c r="G33" s="113">
        <v>25000</v>
      </c>
      <c r="H33" s="103">
        <f t="shared" si="1"/>
        <v>25000</v>
      </c>
      <c r="I33" s="103">
        <f t="shared" si="2"/>
        <v>300000</v>
      </c>
    </row>
    <row r="34" spans="1:10" ht="15.6" customHeight="1" x14ac:dyDescent="0.25">
      <c r="A34" s="100">
        <v>32</v>
      </c>
      <c r="B34" s="101" t="s">
        <v>156</v>
      </c>
      <c r="C34" s="102" t="s">
        <v>134</v>
      </c>
      <c r="D34" s="102">
        <v>8</v>
      </c>
      <c r="E34" s="102">
        <v>12</v>
      </c>
      <c r="F34" s="102">
        <f t="shared" si="0"/>
        <v>96</v>
      </c>
      <c r="G34" s="113">
        <v>20000</v>
      </c>
      <c r="H34" s="103">
        <f t="shared" si="1"/>
        <v>160000</v>
      </c>
      <c r="I34" s="103">
        <f t="shared" si="2"/>
        <v>1920000</v>
      </c>
    </row>
    <row r="35" spans="1:10" ht="15.6" customHeight="1" x14ac:dyDescent="0.25">
      <c r="A35" s="100">
        <v>33</v>
      </c>
      <c r="B35" s="101" t="s">
        <v>157</v>
      </c>
      <c r="C35" s="102" t="s">
        <v>134</v>
      </c>
      <c r="D35" s="102">
        <v>12</v>
      </c>
      <c r="E35" s="102">
        <v>12</v>
      </c>
      <c r="F35" s="102">
        <f t="shared" si="0"/>
        <v>144</v>
      </c>
      <c r="G35" s="113">
        <v>20000</v>
      </c>
      <c r="H35" s="103">
        <f t="shared" si="1"/>
        <v>240000</v>
      </c>
      <c r="I35" s="103">
        <f t="shared" si="2"/>
        <v>2880000</v>
      </c>
    </row>
    <row r="36" spans="1:10" ht="15.6" customHeight="1" x14ac:dyDescent="0.25">
      <c r="A36" s="100">
        <v>34</v>
      </c>
      <c r="B36" s="101" t="s">
        <v>192</v>
      </c>
      <c r="C36" s="102" t="s">
        <v>134</v>
      </c>
      <c r="D36" s="102">
        <v>20</v>
      </c>
      <c r="E36" s="102">
        <v>6</v>
      </c>
      <c r="F36" s="102">
        <f t="shared" si="0"/>
        <v>120</v>
      </c>
      <c r="G36" s="113">
        <v>3000</v>
      </c>
      <c r="H36" s="103">
        <f t="shared" si="1"/>
        <v>30000</v>
      </c>
      <c r="I36" s="103">
        <f t="shared" si="2"/>
        <v>360000</v>
      </c>
    </row>
    <row r="37" spans="1:10" ht="15.6" customHeight="1" x14ac:dyDescent="0.25">
      <c r="A37" s="100">
        <v>35</v>
      </c>
      <c r="B37" s="101" t="s">
        <v>193</v>
      </c>
      <c r="C37" s="102" t="s">
        <v>134</v>
      </c>
      <c r="D37" s="102">
        <v>6</v>
      </c>
      <c r="E37" s="102">
        <v>3</v>
      </c>
      <c r="F37" s="102">
        <f t="shared" si="0"/>
        <v>18</v>
      </c>
      <c r="G37" s="113">
        <v>35000</v>
      </c>
      <c r="H37" s="103">
        <f t="shared" si="1"/>
        <v>52500</v>
      </c>
      <c r="I37" s="103">
        <f t="shared" si="2"/>
        <v>630000</v>
      </c>
    </row>
    <row r="38" spans="1:10" ht="15.6" customHeight="1" x14ac:dyDescent="0.25">
      <c r="A38" s="100">
        <v>36</v>
      </c>
      <c r="B38" s="101" t="s">
        <v>195</v>
      </c>
      <c r="C38" s="102" t="s">
        <v>134</v>
      </c>
      <c r="D38" s="102">
        <v>9</v>
      </c>
      <c r="E38" s="102">
        <v>3</v>
      </c>
      <c r="F38" s="102">
        <f t="shared" si="0"/>
        <v>27</v>
      </c>
      <c r="G38" s="113">
        <v>40000</v>
      </c>
      <c r="H38" s="103">
        <f t="shared" si="1"/>
        <v>90000</v>
      </c>
      <c r="I38" s="103">
        <f t="shared" si="2"/>
        <v>1080000</v>
      </c>
    </row>
    <row r="39" spans="1:10" ht="15.6" customHeight="1" x14ac:dyDescent="0.25">
      <c r="A39" s="100">
        <v>37</v>
      </c>
      <c r="B39" s="101" t="s">
        <v>229</v>
      </c>
      <c r="C39" s="102" t="s">
        <v>134</v>
      </c>
      <c r="D39" s="102">
        <v>17</v>
      </c>
      <c r="E39" s="102">
        <v>1</v>
      </c>
      <c r="F39" s="102">
        <f t="shared" si="0"/>
        <v>17</v>
      </c>
      <c r="G39" s="113">
        <v>60000</v>
      </c>
      <c r="H39" s="103">
        <f t="shared" si="1"/>
        <v>85000</v>
      </c>
      <c r="I39" s="103">
        <f t="shared" si="2"/>
        <v>1020000</v>
      </c>
    </row>
    <row r="40" spans="1:10" ht="15.6" customHeight="1" x14ac:dyDescent="0.25">
      <c r="A40" s="100">
        <v>38</v>
      </c>
      <c r="B40" s="101" t="s">
        <v>158</v>
      </c>
      <c r="C40" s="102" t="s">
        <v>134</v>
      </c>
      <c r="D40" s="102">
        <v>6</v>
      </c>
      <c r="E40" s="102">
        <v>2</v>
      </c>
      <c r="F40" s="102">
        <f t="shared" si="0"/>
        <v>12</v>
      </c>
      <c r="G40" s="113">
        <v>10000</v>
      </c>
      <c r="H40" s="103">
        <f t="shared" si="1"/>
        <v>10000</v>
      </c>
      <c r="I40" s="103">
        <f t="shared" si="2"/>
        <v>120000</v>
      </c>
    </row>
    <row r="41" spans="1:10" ht="15.6" customHeight="1" x14ac:dyDescent="0.25">
      <c r="A41" s="100">
        <v>39</v>
      </c>
      <c r="B41" s="101" t="s">
        <v>230</v>
      </c>
      <c r="C41" s="102" t="s">
        <v>134</v>
      </c>
      <c r="D41" s="102">
        <v>3</v>
      </c>
      <c r="E41" s="102">
        <v>1</v>
      </c>
      <c r="F41" s="102">
        <f t="shared" si="0"/>
        <v>3</v>
      </c>
      <c r="G41" s="113">
        <v>175000</v>
      </c>
      <c r="H41" s="103">
        <f t="shared" si="1"/>
        <v>43750</v>
      </c>
      <c r="I41" s="103">
        <f t="shared" si="2"/>
        <v>525000</v>
      </c>
    </row>
    <row r="42" spans="1:10" ht="15.6" customHeight="1" x14ac:dyDescent="0.25">
      <c r="A42" s="117" t="s">
        <v>159</v>
      </c>
      <c r="B42" s="117"/>
      <c r="C42" s="117"/>
      <c r="D42" s="117"/>
      <c r="E42" s="117"/>
      <c r="F42" s="117"/>
      <c r="G42" s="117"/>
      <c r="H42" s="105">
        <f>SUM(H4:H41)</f>
        <v>2287750</v>
      </c>
      <c r="I42" s="105">
        <f>SUM(I4:I41)</f>
        <v>27453000</v>
      </c>
    </row>
    <row r="43" spans="1:10" ht="15.6" customHeight="1" x14ac:dyDescent="0.25">
      <c r="A43" s="97" t="s">
        <v>21</v>
      </c>
      <c r="B43" s="98" t="s">
        <v>169</v>
      </c>
      <c r="C43" s="106"/>
      <c r="D43" s="106"/>
      <c r="E43" s="106"/>
      <c r="F43" s="106"/>
      <c r="G43" s="106"/>
      <c r="H43" s="105"/>
      <c r="I43" s="105"/>
    </row>
    <row r="44" spans="1:10" ht="15.6" customHeight="1" x14ac:dyDescent="0.25">
      <c r="A44" s="107">
        <v>1</v>
      </c>
      <c r="B44" s="101" t="s">
        <v>173</v>
      </c>
      <c r="C44" s="102" t="s">
        <v>160</v>
      </c>
      <c r="D44" s="102">
        <v>24</v>
      </c>
      <c r="E44" s="102">
        <v>12</v>
      </c>
      <c r="F44" s="102">
        <f t="shared" ref="F44:F71" si="3">D44*E44</f>
        <v>288</v>
      </c>
      <c r="G44" s="113">
        <v>20000</v>
      </c>
      <c r="H44" s="103">
        <f t="shared" ref="H44:H70" si="4">F44*G44/12</f>
        <v>480000</v>
      </c>
      <c r="I44" s="103">
        <f t="shared" ref="I44:I71" si="5">F44*G44</f>
        <v>5760000</v>
      </c>
    </row>
    <row r="45" spans="1:10" ht="15.6" customHeight="1" x14ac:dyDescent="0.25">
      <c r="A45" s="107">
        <v>2</v>
      </c>
      <c r="B45" s="101" t="s">
        <v>174</v>
      </c>
      <c r="C45" s="102" t="s">
        <v>160</v>
      </c>
      <c r="D45" s="102">
        <v>12</v>
      </c>
      <c r="E45" s="102">
        <v>12</v>
      </c>
      <c r="F45" s="102">
        <f t="shared" si="3"/>
        <v>144</v>
      </c>
      <c r="G45" s="113">
        <v>27500</v>
      </c>
      <c r="H45" s="103">
        <f t="shared" si="4"/>
        <v>330000</v>
      </c>
      <c r="I45" s="103">
        <f t="shared" si="5"/>
        <v>3960000</v>
      </c>
    </row>
    <row r="46" spans="1:10" ht="15.6" customHeight="1" x14ac:dyDescent="0.25">
      <c r="A46" s="107">
        <v>3</v>
      </c>
      <c r="B46" s="101" t="s">
        <v>175</v>
      </c>
      <c r="C46" s="102" t="s">
        <v>197</v>
      </c>
      <c r="D46" s="102">
        <v>15</v>
      </c>
      <c r="E46" s="102">
        <v>12</v>
      </c>
      <c r="F46" s="102">
        <f t="shared" si="3"/>
        <v>180</v>
      </c>
      <c r="G46" s="113">
        <v>11500</v>
      </c>
      <c r="H46" s="103">
        <f t="shared" si="4"/>
        <v>172500</v>
      </c>
      <c r="I46" s="103">
        <f t="shared" si="5"/>
        <v>2070000</v>
      </c>
    </row>
    <row r="47" spans="1:10" ht="15.6" customHeight="1" x14ac:dyDescent="0.25">
      <c r="A47" s="107">
        <v>4</v>
      </c>
      <c r="B47" s="101" t="s">
        <v>176</v>
      </c>
      <c r="C47" s="102" t="s">
        <v>242</v>
      </c>
      <c r="D47" s="102">
        <f>48*3</f>
        <v>144</v>
      </c>
      <c r="E47" s="102">
        <v>12</v>
      </c>
      <c r="F47" s="102">
        <f t="shared" si="3"/>
        <v>1728</v>
      </c>
      <c r="G47" s="113">
        <v>8000</v>
      </c>
      <c r="H47" s="103">
        <f t="shared" si="4"/>
        <v>1152000</v>
      </c>
      <c r="I47" s="103">
        <f t="shared" si="5"/>
        <v>13824000</v>
      </c>
    </row>
    <row r="48" spans="1:10" ht="15.6" customHeight="1" x14ac:dyDescent="0.25">
      <c r="A48" s="107">
        <v>5</v>
      </c>
      <c r="B48" s="101" t="s">
        <v>240</v>
      </c>
      <c r="C48" s="102" t="s">
        <v>197</v>
      </c>
      <c r="D48" s="102">
        <v>120</v>
      </c>
      <c r="E48" s="102">
        <v>12</v>
      </c>
      <c r="F48" s="102">
        <f t="shared" si="3"/>
        <v>1440</v>
      </c>
      <c r="G48" s="113">
        <v>20000</v>
      </c>
      <c r="H48" s="103">
        <f t="shared" si="4"/>
        <v>2400000</v>
      </c>
      <c r="I48" s="103">
        <f t="shared" si="5"/>
        <v>28800000</v>
      </c>
      <c r="J48" s="115"/>
    </row>
    <row r="49" spans="1:10" ht="15.6" customHeight="1" x14ac:dyDescent="0.25">
      <c r="A49" s="107">
        <v>6</v>
      </c>
      <c r="B49" s="101" t="s">
        <v>241</v>
      </c>
      <c r="C49" s="102" t="s">
        <v>197</v>
      </c>
      <c r="D49" s="102">
        <f>360/24</f>
        <v>15</v>
      </c>
      <c r="E49" s="102">
        <v>12</v>
      </c>
      <c r="F49" s="102">
        <f t="shared" si="3"/>
        <v>180</v>
      </c>
      <c r="G49" s="113">
        <v>9000</v>
      </c>
      <c r="H49" s="103">
        <f t="shared" si="4"/>
        <v>135000</v>
      </c>
      <c r="I49" s="103">
        <f t="shared" si="5"/>
        <v>1620000</v>
      </c>
      <c r="J49" s="115"/>
    </row>
    <row r="50" spans="1:10" ht="15.6" customHeight="1" x14ac:dyDescent="0.25">
      <c r="A50" s="107">
        <v>7</v>
      </c>
      <c r="B50" s="101" t="s">
        <v>177</v>
      </c>
      <c r="C50" s="102" t="s">
        <v>161</v>
      </c>
      <c r="D50" s="102">
        <v>12</v>
      </c>
      <c r="E50" s="102">
        <v>12</v>
      </c>
      <c r="F50" s="102">
        <f t="shared" si="3"/>
        <v>144</v>
      </c>
      <c r="G50" s="113">
        <v>85000</v>
      </c>
      <c r="H50" s="103">
        <f t="shared" si="4"/>
        <v>1020000</v>
      </c>
      <c r="I50" s="103">
        <f t="shared" si="5"/>
        <v>12240000</v>
      </c>
    </row>
    <row r="51" spans="1:10" ht="15.6" customHeight="1" x14ac:dyDescent="0.25">
      <c r="A51" s="107">
        <v>8</v>
      </c>
      <c r="B51" s="114" t="s">
        <v>199</v>
      </c>
      <c r="C51" s="102" t="s">
        <v>161</v>
      </c>
      <c r="D51" s="102">
        <v>6</v>
      </c>
      <c r="E51" s="102">
        <v>12</v>
      </c>
      <c r="F51" s="102">
        <f t="shared" si="3"/>
        <v>72</v>
      </c>
      <c r="G51" s="113">
        <v>58000</v>
      </c>
      <c r="H51" s="103">
        <f t="shared" si="4"/>
        <v>348000</v>
      </c>
      <c r="I51" s="103">
        <f t="shared" si="5"/>
        <v>4176000</v>
      </c>
    </row>
    <row r="52" spans="1:10" ht="15.6" customHeight="1" x14ac:dyDescent="0.25">
      <c r="A52" s="107">
        <v>9</v>
      </c>
      <c r="B52" s="101" t="s">
        <v>196</v>
      </c>
      <c r="C52" s="102" t="s">
        <v>197</v>
      </c>
      <c r="D52" s="102">
        <v>20</v>
      </c>
      <c r="E52" s="102">
        <v>12</v>
      </c>
      <c r="F52" s="102">
        <f t="shared" si="3"/>
        <v>240</v>
      </c>
      <c r="G52" s="113">
        <v>25500</v>
      </c>
      <c r="H52" s="103">
        <f t="shared" si="4"/>
        <v>510000</v>
      </c>
      <c r="I52" s="103">
        <f t="shared" si="5"/>
        <v>6120000</v>
      </c>
    </row>
    <row r="53" spans="1:10" ht="15.6" customHeight="1" x14ac:dyDescent="0.25">
      <c r="A53" s="107">
        <v>10</v>
      </c>
      <c r="B53" s="101" t="s">
        <v>244</v>
      </c>
      <c r="C53" s="102" t="s">
        <v>163</v>
      </c>
      <c r="D53" s="102">
        <v>8</v>
      </c>
      <c r="E53" s="102">
        <v>12</v>
      </c>
      <c r="F53" s="102">
        <f t="shared" si="3"/>
        <v>96</v>
      </c>
      <c r="G53" s="113">
        <v>22500</v>
      </c>
      <c r="H53" s="103">
        <f t="shared" si="4"/>
        <v>180000</v>
      </c>
      <c r="I53" s="103">
        <f t="shared" si="5"/>
        <v>2160000</v>
      </c>
    </row>
    <row r="54" spans="1:10" ht="15.6" customHeight="1" x14ac:dyDescent="0.25">
      <c r="A54" s="107">
        <v>11</v>
      </c>
      <c r="B54" s="101" t="s">
        <v>200</v>
      </c>
      <c r="C54" s="102" t="s">
        <v>161</v>
      </c>
      <c r="D54" s="102">
        <v>1</v>
      </c>
      <c r="E54" s="102">
        <v>12</v>
      </c>
      <c r="F54" s="102">
        <f t="shared" si="3"/>
        <v>12</v>
      </c>
      <c r="G54" s="113">
        <v>155000</v>
      </c>
      <c r="H54" s="103">
        <f t="shared" si="4"/>
        <v>155000</v>
      </c>
      <c r="I54" s="103">
        <f t="shared" si="5"/>
        <v>1860000</v>
      </c>
    </row>
    <row r="55" spans="1:10" ht="15.6" customHeight="1" x14ac:dyDescent="0.25">
      <c r="A55" s="107">
        <v>12</v>
      </c>
      <c r="B55" s="101" t="s">
        <v>178</v>
      </c>
      <c r="C55" s="102" t="s">
        <v>160</v>
      </c>
      <c r="D55" s="102">
        <v>1</v>
      </c>
      <c r="E55" s="102">
        <v>6</v>
      </c>
      <c r="F55" s="102">
        <f t="shared" si="3"/>
        <v>6</v>
      </c>
      <c r="G55" s="113">
        <v>375000</v>
      </c>
      <c r="H55" s="103">
        <f t="shared" si="4"/>
        <v>187500</v>
      </c>
      <c r="I55" s="103">
        <f t="shared" si="5"/>
        <v>2250000</v>
      </c>
    </row>
    <row r="56" spans="1:10" ht="15.6" customHeight="1" x14ac:dyDescent="0.25">
      <c r="A56" s="107">
        <v>13</v>
      </c>
      <c r="B56" s="101" t="s">
        <v>231</v>
      </c>
      <c r="C56" s="102" t="s">
        <v>162</v>
      </c>
      <c r="D56" s="102">
        <v>10</v>
      </c>
      <c r="E56" s="102">
        <v>12</v>
      </c>
      <c r="F56" s="102">
        <f t="shared" si="3"/>
        <v>120</v>
      </c>
      <c r="G56" s="113">
        <v>27000</v>
      </c>
      <c r="H56" s="103">
        <f t="shared" si="4"/>
        <v>270000</v>
      </c>
      <c r="I56" s="103">
        <f t="shared" si="5"/>
        <v>3240000</v>
      </c>
    </row>
    <row r="57" spans="1:10" ht="15.6" customHeight="1" x14ac:dyDescent="0.25">
      <c r="A57" s="107">
        <v>14</v>
      </c>
      <c r="B57" s="101" t="s">
        <v>179</v>
      </c>
      <c r="C57" s="102" t="s">
        <v>162</v>
      </c>
      <c r="D57" s="102">
        <v>12</v>
      </c>
      <c r="E57" s="102">
        <v>12</v>
      </c>
      <c r="F57" s="102">
        <f t="shared" si="3"/>
        <v>144</v>
      </c>
      <c r="G57" s="113">
        <v>27500</v>
      </c>
      <c r="H57" s="103">
        <f t="shared" si="4"/>
        <v>330000</v>
      </c>
      <c r="I57" s="103">
        <f t="shared" si="5"/>
        <v>3960000</v>
      </c>
    </row>
    <row r="58" spans="1:10" ht="15.6" customHeight="1" x14ac:dyDescent="0.25">
      <c r="A58" s="107">
        <v>15</v>
      </c>
      <c r="B58" s="101" t="s">
        <v>180</v>
      </c>
      <c r="C58" s="102" t="s">
        <v>163</v>
      </c>
      <c r="D58" s="102">
        <v>7</v>
      </c>
      <c r="E58" s="102">
        <v>12</v>
      </c>
      <c r="F58" s="102">
        <f t="shared" si="3"/>
        <v>84</v>
      </c>
      <c r="G58" s="113">
        <v>16500</v>
      </c>
      <c r="H58" s="103">
        <f t="shared" si="4"/>
        <v>115500</v>
      </c>
      <c r="I58" s="103">
        <f t="shared" si="5"/>
        <v>1386000</v>
      </c>
    </row>
    <row r="59" spans="1:10" ht="15.6" customHeight="1" x14ac:dyDescent="0.25">
      <c r="A59" s="107">
        <v>16</v>
      </c>
      <c r="B59" s="101" t="s">
        <v>181</v>
      </c>
      <c r="C59" s="102" t="s">
        <v>161</v>
      </c>
      <c r="D59" s="102">
        <v>1</v>
      </c>
      <c r="E59" s="102">
        <v>12</v>
      </c>
      <c r="F59" s="102">
        <f t="shared" si="3"/>
        <v>12</v>
      </c>
      <c r="G59" s="113">
        <v>325000</v>
      </c>
      <c r="H59" s="103">
        <f t="shared" si="4"/>
        <v>325000</v>
      </c>
      <c r="I59" s="103">
        <f t="shared" si="5"/>
        <v>3900000</v>
      </c>
    </row>
    <row r="60" spans="1:10" ht="15.6" customHeight="1" x14ac:dyDescent="0.25">
      <c r="A60" s="107">
        <v>17</v>
      </c>
      <c r="B60" s="101" t="s">
        <v>182</v>
      </c>
      <c r="C60" s="102" t="s">
        <v>164</v>
      </c>
      <c r="D60" s="102">
        <v>1</v>
      </c>
      <c r="E60" s="102">
        <v>12</v>
      </c>
      <c r="F60" s="102">
        <f t="shared" si="3"/>
        <v>12</v>
      </c>
      <c r="G60" s="113">
        <v>135000</v>
      </c>
      <c r="H60" s="103">
        <f t="shared" si="4"/>
        <v>135000</v>
      </c>
      <c r="I60" s="103">
        <f t="shared" si="5"/>
        <v>1620000</v>
      </c>
    </row>
    <row r="61" spans="1:10" ht="15.6" customHeight="1" x14ac:dyDescent="0.25">
      <c r="A61" s="107">
        <v>18</v>
      </c>
      <c r="B61" s="101" t="s">
        <v>183</v>
      </c>
      <c r="C61" s="102" t="s">
        <v>161</v>
      </c>
      <c r="D61" s="102">
        <v>1</v>
      </c>
      <c r="E61" s="102">
        <v>12</v>
      </c>
      <c r="F61" s="102">
        <f t="shared" si="3"/>
        <v>12</v>
      </c>
      <c r="G61" s="113">
        <v>145000</v>
      </c>
      <c r="H61" s="103">
        <f t="shared" si="4"/>
        <v>145000</v>
      </c>
      <c r="I61" s="103">
        <f t="shared" si="5"/>
        <v>1740000</v>
      </c>
    </row>
    <row r="62" spans="1:10" ht="15.6" customHeight="1" x14ac:dyDescent="0.25">
      <c r="A62" s="107">
        <v>19</v>
      </c>
      <c r="B62" s="101" t="s">
        <v>184</v>
      </c>
      <c r="C62" s="102" t="s">
        <v>161</v>
      </c>
      <c r="D62" s="102">
        <v>1</v>
      </c>
      <c r="E62" s="102">
        <v>6</v>
      </c>
      <c r="F62" s="102">
        <f t="shared" si="3"/>
        <v>6</v>
      </c>
      <c r="G62" s="113">
        <v>105000</v>
      </c>
      <c r="H62" s="103">
        <f t="shared" si="4"/>
        <v>52500</v>
      </c>
      <c r="I62" s="103">
        <f t="shared" si="5"/>
        <v>630000</v>
      </c>
    </row>
    <row r="63" spans="1:10" ht="15.6" customHeight="1" x14ac:dyDescent="0.25">
      <c r="A63" s="107">
        <v>20</v>
      </c>
      <c r="B63" s="101" t="s">
        <v>185</v>
      </c>
      <c r="C63" s="102" t="s">
        <v>161</v>
      </c>
      <c r="D63" s="102">
        <v>1</v>
      </c>
      <c r="E63" s="102">
        <v>12</v>
      </c>
      <c r="F63" s="102">
        <f t="shared" si="3"/>
        <v>12</v>
      </c>
      <c r="G63" s="113">
        <v>255000</v>
      </c>
      <c r="H63" s="103">
        <f t="shared" si="4"/>
        <v>255000</v>
      </c>
      <c r="I63" s="103">
        <f t="shared" si="5"/>
        <v>3060000</v>
      </c>
    </row>
    <row r="64" spans="1:10" ht="15.6" customHeight="1" x14ac:dyDescent="0.25">
      <c r="A64" s="107">
        <v>21</v>
      </c>
      <c r="B64" s="101" t="s">
        <v>255</v>
      </c>
      <c r="C64" s="102" t="s">
        <v>161</v>
      </c>
      <c r="D64" s="102">
        <v>6</v>
      </c>
      <c r="E64" s="102">
        <v>12</v>
      </c>
      <c r="F64" s="102">
        <f t="shared" si="3"/>
        <v>72</v>
      </c>
      <c r="G64" s="113">
        <v>95000</v>
      </c>
      <c r="H64" s="103">
        <f t="shared" si="4"/>
        <v>570000</v>
      </c>
      <c r="I64" s="103">
        <f t="shared" si="5"/>
        <v>6840000</v>
      </c>
    </row>
    <row r="65" spans="1:9" ht="15.6" customHeight="1" x14ac:dyDescent="0.25">
      <c r="A65" s="107">
        <v>22</v>
      </c>
      <c r="B65" s="101" t="s">
        <v>186</v>
      </c>
      <c r="C65" s="102" t="s">
        <v>165</v>
      </c>
      <c r="D65" s="102">
        <v>1</v>
      </c>
      <c r="E65" s="102">
        <v>12</v>
      </c>
      <c r="F65" s="102">
        <f t="shared" si="3"/>
        <v>12</v>
      </c>
      <c r="G65" s="113">
        <v>45000</v>
      </c>
      <c r="H65" s="103">
        <f t="shared" si="4"/>
        <v>45000</v>
      </c>
      <c r="I65" s="103">
        <f t="shared" si="5"/>
        <v>540000</v>
      </c>
    </row>
    <row r="66" spans="1:9" ht="15.6" customHeight="1" x14ac:dyDescent="0.25">
      <c r="A66" s="107">
        <v>23</v>
      </c>
      <c r="B66" s="101" t="s">
        <v>187</v>
      </c>
      <c r="C66" s="102" t="s">
        <v>161</v>
      </c>
      <c r="D66" s="102">
        <v>1</v>
      </c>
      <c r="E66" s="102">
        <v>12</v>
      </c>
      <c r="F66" s="102">
        <f t="shared" si="3"/>
        <v>12</v>
      </c>
      <c r="G66" s="113">
        <v>95000</v>
      </c>
      <c r="H66" s="103">
        <f t="shared" si="4"/>
        <v>95000</v>
      </c>
      <c r="I66" s="103">
        <f t="shared" si="5"/>
        <v>1140000</v>
      </c>
    </row>
    <row r="67" spans="1:9" ht="15.6" customHeight="1" x14ac:dyDescent="0.25">
      <c r="A67" s="107">
        <v>24</v>
      </c>
      <c r="B67" s="101" t="s">
        <v>189</v>
      </c>
      <c r="C67" s="102" t="s">
        <v>166</v>
      </c>
      <c r="D67" s="102">
        <v>25</v>
      </c>
      <c r="E67" s="102">
        <v>12</v>
      </c>
      <c r="F67" s="102">
        <f t="shared" si="3"/>
        <v>300</v>
      </c>
      <c r="G67" s="113">
        <v>12500</v>
      </c>
      <c r="H67" s="103">
        <f t="shared" si="4"/>
        <v>312500</v>
      </c>
      <c r="I67" s="103">
        <f t="shared" si="5"/>
        <v>3750000</v>
      </c>
    </row>
    <row r="68" spans="1:9" ht="15.6" customHeight="1" x14ac:dyDescent="0.25">
      <c r="A68" s="107">
        <v>25</v>
      </c>
      <c r="B68" s="101" t="s">
        <v>190</v>
      </c>
      <c r="C68" s="102" t="s">
        <v>166</v>
      </c>
      <c r="D68" s="102">
        <v>50</v>
      </c>
      <c r="E68" s="102">
        <v>12</v>
      </c>
      <c r="F68" s="102">
        <f t="shared" si="3"/>
        <v>600</v>
      </c>
      <c r="G68" s="113">
        <v>12500</v>
      </c>
      <c r="H68" s="103">
        <f t="shared" si="4"/>
        <v>625000</v>
      </c>
      <c r="I68" s="103">
        <f t="shared" si="5"/>
        <v>7500000</v>
      </c>
    </row>
    <row r="69" spans="1:9" ht="15.6" customHeight="1" x14ac:dyDescent="0.25">
      <c r="A69" s="107">
        <v>26</v>
      </c>
      <c r="B69" s="101" t="s">
        <v>191</v>
      </c>
      <c r="C69" s="102" t="s">
        <v>166</v>
      </c>
      <c r="D69" s="102">
        <v>60</v>
      </c>
      <c r="E69" s="102">
        <v>12</v>
      </c>
      <c r="F69" s="102">
        <f t="shared" si="3"/>
        <v>720</v>
      </c>
      <c r="G69" s="113">
        <v>15000</v>
      </c>
      <c r="H69" s="103">
        <f t="shared" si="4"/>
        <v>900000</v>
      </c>
      <c r="I69" s="103">
        <f t="shared" si="5"/>
        <v>10800000</v>
      </c>
    </row>
    <row r="70" spans="1:9" x14ac:dyDescent="0.25">
      <c r="A70" s="107">
        <v>27</v>
      </c>
      <c r="B70" s="101" t="s">
        <v>188</v>
      </c>
      <c r="C70" s="102" t="s">
        <v>162</v>
      </c>
      <c r="D70" s="102">
        <v>7</v>
      </c>
      <c r="E70" s="102">
        <v>12</v>
      </c>
      <c r="F70" s="102">
        <f t="shared" si="3"/>
        <v>84</v>
      </c>
      <c r="G70" s="113">
        <v>60000</v>
      </c>
      <c r="H70" s="103">
        <f t="shared" si="4"/>
        <v>420000</v>
      </c>
      <c r="I70" s="103">
        <f t="shared" si="5"/>
        <v>5040000</v>
      </c>
    </row>
    <row r="71" spans="1:9" ht="15.6" customHeight="1" x14ac:dyDescent="0.25">
      <c r="A71" s="107">
        <v>28</v>
      </c>
      <c r="B71" s="101" t="s">
        <v>198</v>
      </c>
      <c r="C71" s="102" t="s">
        <v>161</v>
      </c>
      <c r="D71" s="102">
        <v>3</v>
      </c>
      <c r="E71" s="102">
        <v>12</v>
      </c>
      <c r="F71" s="102">
        <f t="shared" si="3"/>
        <v>36</v>
      </c>
      <c r="G71" s="113">
        <v>65000</v>
      </c>
      <c r="H71" s="103">
        <f>F71*G71/12</f>
        <v>195000</v>
      </c>
      <c r="I71" s="103">
        <f t="shared" si="5"/>
        <v>2340000</v>
      </c>
    </row>
    <row r="72" spans="1:9" ht="15.6" customHeight="1" x14ac:dyDescent="0.25">
      <c r="A72" s="117" t="s">
        <v>167</v>
      </c>
      <c r="B72" s="117"/>
      <c r="C72" s="117"/>
      <c r="D72" s="117"/>
      <c r="E72" s="117"/>
      <c r="F72" s="117"/>
      <c r="G72" s="117"/>
      <c r="H72" s="108">
        <f>SUM(H44:H71)</f>
        <v>11860500</v>
      </c>
      <c r="I72" s="108">
        <f>SUM(I44:I71)</f>
        <v>142326000</v>
      </c>
    </row>
    <row r="73" spans="1:9" ht="15.6" customHeight="1" x14ac:dyDescent="0.25">
      <c r="A73" s="99" t="s">
        <v>76</v>
      </c>
      <c r="B73" s="98" t="s">
        <v>170</v>
      </c>
      <c r="C73" s="109"/>
      <c r="D73" s="106"/>
      <c r="E73" s="106"/>
      <c r="F73" s="106"/>
      <c r="G73" s="106"/>
      <c r="H73" s="108"/>
      <c r="I73" s="108"/>
    </row>
    <row r="74" spans="1:9" ht="15.6" customHeight="1" x14ac:dyDescent="0.25">
      <c r="A74" s="102">
        <v>1</v>
      </c>
      <c r="B74" s="110" t="s">
        <v>254</v>
      </c>
      <c r="C74" s="102" t="s">
        <v>171</v>
      </c>
      <c r="D74" s="111">
        <v>6</v>
      </c>
      <c r="E74" s="102">
        <v>12</v>
      </c>
      <c r="F74" s="102">
        <f t="shared" ref="F74:F81" si="6">D74*E74</f>
        <v>72</v>
      </c>
      <c r="G74" s="113">
        <v>75000</v>
      </c>
      <c r="H74" s="103">
        <f t="shared" ref="H74:H81" si="7">F74*G74/12</f>
        <v>450000</v>
      </c>
      <c r="I74" s="103">
        <f t="shared" ref="I74:I81" si="8">F74*G74</f>
        <v>5400000</v>
      </c>
    </row>
    <row r="75" spans="1:9" ht="15.6" customHeight="1" x14ac:dyDescent="0.25">
      <c r="A75" s="102">
        <v>2</v>
      </c>
      <c r="B75" s="110" t="s">
        <v>253</v>
      </c>
      <c r="C75" s="102" t="s">
        <v>171</v>
      </c>
      <c r="D75" s="111">
        <v>1</v>
      </c>
      <c r="E75" s="102">
        <v>12</v>
      </c>
      <c r="F75" s="102">
        <f t="shared" si="6"/>
        <v>12</v>
      </c>
      <c r="G75" s="113">
        <v>149926.6667</v>
      </c>
      <c r="H75" s="103">
        <f t="shared" si="7"/>
        <v>149926.6667</v>
      </c>
      <c r="I75" s="103">
        <f t="shared" si="8"/>
        <v>1799120.0004</v>
      </c>
    </row>
    <row r="76" spans="1:9" x14ac:dyDescent="0.25">
      <c r="A76" s="102">
        <v>3</v>
      </c>
      <c r="B76" s="110" t="s">
        <v>250</v>
      </c>
      <c r="C76" s="102" t="s">
        <v>171</v>
      </c>
      <c r="D76" s="111">
        <v>2</v>
      </c>
      <c r="E76" s="102">
        <v>12</v>
      </c>
      <c r="F76" s="102">
        <f t="shared" si="6"/>
        <v>24</v>
      </c>
      <c r="G76" s="113">
        <v>50000</v>
      </c>
      <c r="H76" s="103">
        <f t="shared" si="7"/>
        <v>100000</v>
      </c>
      <c r="I76" s="103">
        <f t="shared" si="8"/>
        <v>1200000</v>
      </c>
    </row>
    <row r="77" spans="1:9" x14ac:dyDescent="0.25">
      <c r="A77" s="102">
        <v>4</v>
      </c>
      <c r="B77" s="112" t="s">
        <v>252</v>
      </c>
      <c r="C77" s="102" t="s">
        <v>171</v>
      </c>
      <c r="D77" s="111">
        <v>1</v>
      </c>
      <c r="E77" s="102">
        <v>12</v>
      </c>
      <c r="F77" s="102">
        <f t="shared" si="6"/>
        <v>12</v>
      </c>
      <c r="G77" s="113">
        <v>50000</v>
      </c>
      <c r="H77" s="103">
        <f t="shared" si="7"/>
        <v>50000</v>
      </c>
      <c r="I77" s="103">
        <f t="shared" si="8"/>
        <v>600000</v>
      </c>
    </row>
    <row r="78" spans="1:9" x14ac:dyDescent="0.25">
      <c r="A78" s="102">
        <v>5</v>
      </c>
      <c r="B78" s="112" t="s">
        <v>251</v>
      </c>
      <c r="C78" s="102" t="s">
        <v>171</v>
      </c>
      <c r="D78" s="111">
        <v>2</v>
      </c>
      <c r="E78" s="102">
        <v>12</v>
      </c>
      <c r="F78" s="102">
        <f t="shared" si="6"/>
        <v>24</v>
      </c>
      <c r="G78" s="113">
        <v>150000</v>
      </c>
      <c r="H78" s="103">
        <f t="shared" si="7"/>
        <v>300000</v>
      </c>
      <c r="I78" s="103">
        <f t="shared" si="8"/>
        <v>3600000</v>
      </c>
    </row>
    <row r="79" spans="1:9" x14ac:dyDescent="0.25">
      <c r="A79" s="102">
        <v>6</v>
      </c>
      <c r="B79" s="112" t="s">
        <v>246</v>
      </c>
      <c r="C79" s="102" t="s">
        <v>171</v>
      </c>
      <c r="D79" s="111">
        <v>1</v>
      </c>
      <c r="E79" s="102">
        <v>12</v>
      </c>
      <c r="F79" s="102">
        <f t="shared" si="6"/>
        <v>12</v>
      </c>
      <c r="G79" s="113">
        <v>50000</v>
      </c>
      <c r="H79" s="103">
        <f t="shared" si="7"/>
        <v>50000</v>
      </c>
      <c r="I79" s="103">
        <f t="shared" si="8"/>
        <v>600000</v>
      </c>
    </row>
    <row r="80" spans="1:9" x14ac:dyDescent="0.25">
      <c r="A80" s="102">
        <v>7</v>
      </c>
      <c r="B80" s="112" t="s">
        <v>249</v>
      </c>
      <c r="C80" s="102" t="s">
        <v>171</v>
      </c>
      <c r="D80" s="111">
        <v>6</v>
      </c>
      <c r="E80" s="102">
        <v>12</v>
      </c>
      <c r="F80" s="102">
        <f t="shared" si="6"/>
        <v>72</v>
      </c>
      <c r="G80" s="113">
        <v>25000</v>
      </c>
      <c r="H80" s="103">
        <f t="shared" si="7"/>
        <v>150000</v>
      </c>
      <c r="I80" s="103">
        <f t="shared" si="8"/>
        <v>1800000</v>
      </c>
    </row>
    <row r="81" spans="1:9" x14ac:dyDescent="0.25">
      <c r="A81" s="102">
        <v>8</v>
      </c>
      <c r="B81" s="112" t="s">
        <v>245</v>
      </c>
      <c r="C81" s="102" t="s">
        <v>171</v>
      </c>
      <c r="D81" s="111">
        <v>3</v>
      </c>
      <c r="E81" s="102">
        <v>12</v>
      </c>
      <c r="F81" s="102">
        <f t="shared" si="6"/>
        <v>36</v>
      </c>
      <c r="G81" s="113">
        <v>25000</v>
      </c>
      <c r="H81" s="103">
        <f t="shared" si="7"/>
        <v>75000</v>
      </c>
      <c r="I81" s="103">
        <f t="shared" si="8"/>
        <v>900000</v>
      </c>
    </row>
    <row r="82" spans="1:9" x14ac:dyDescent="0.25">
      <c r="A82" s="188" t="s">
        <v>172</v>
      </c>
      <c r="B82" s="188"/>
      <c r="C82" s="188"/>
      <c r="D82" s="188"/>
      <c r="E82" s="188"/>
      <c r="F82" s="188"/>
      <c r="G82" s="188"/>
      <c r="H82" s="105">
        <f>SUM(H74:H81)</f>
        <v>1324926.6666999999</v>
      </c>
      <c r="I82" s="105">
        <f>SUM(I74:I81)</f>
        <v>15899120.000399999</v>
      </c>
    </row>
    <row r="83" spans="1:9" x14ac:dyDescent="0.25">
      <c r="A83" s="189" t="s">
        <v>232</v>
      </c>
      <c r="B83" s="189"/>
      <c r="C83" s="189"/>
      <c r="D83" s="189"/>
      <c r="E83" s="189"/>
      <c r="F83" s="189"/>
      <c r="G83" s="189"/>
      <c r="H83" s="105">
        <f>H42+H72+H82</f>
        <v>15473176.6667</v>
      </c>
      <c r="I83" s="105">
        <f>I42+I72+I82</f>
        <v>185678120.00040001</v>
      </c>
    </row>
    <row r="84" spans="1:9" x14ac:dyDescent="0.25">
      <c r="H84" s="118"/>
      <c r="I84" s="118"/>
    </row>
    <row r="85" spans="1:9" x14ac:dyDescent="0.25">
      <c r="G85" s="148"/>
      <c r="H85" t="s">
        <v>261</v>
      </c>
    </row>
  </sheetData>
  <sheetProtection algorithmName="SHA-512" hashValue="pKSAQbus7oZ5BIaIS2EgVIsRTFKimPeEW/W0tH2u4msQyOzkAYCTrE55/8rhUrLpAdWSDBlSfWDEZBRwk0qftw==" saltValue="Y3DHy7TDzT8S0vNXAAY+cg==" spinCount="100000" sheet="1" formatCells="0" formatColumns="0" formatRows="0" insertColumns="0" insertRows="0" insertHyperlinks="0" deleteColumns="0" deleteRows="0" sort="0" autoFilter="0" pivotTables="0"/>
  <mergeCells count="9">
    <mergeCell ref="I1:I2"/>
    <mergeCell ref="H1:H2"/>
    <mergeCell ref="A82:G82"/>
    <mergeCell ref="A83:G83"/>
    <mergeCell ref="G1:G2"/>
    <mergeCell ref="A1:A2"/>
    <mergeCell ref="B1:B2"/>
    <mergeCell ref="C1:C2"/>
    <mergeCell ref="D1:F1"/>
  </mergeCells>
  <hyperlinks>
    <hyperlink ref="B10" r:id="rId1" display="http://www.depocleaning.com/kaindantissue.html/lapmicrofibre.html" xr:uid="{00000000-0004-0000-0500-000000000000}"/>
    <hyperlink ref="B6" r:id="rId2" display="http://www.depocleaning.com/kaindantissue.html/lapmicrofibre.html" xr:uid="{00000000-0004-0000-0500-000001000000}"/>
  </hyperlinks>
  <pageMargins left="0.7" right="0.7" top="1.25" bottom="0.75" header="0.3" footer="0.3"/>
  <pageSetup paperSize="5" scale="80" fitToHeight="0" orientation="landscape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81"/>
  <sheetViews>
    <sheetView zoomScale="82" zoomScaleNormal="85" workbookViewId="0">
      <selection activeCell="H70" sqref="H70"/>
    </sheetView>
  </sheetViews>
  <sheetFormatPr defaultColWidth="8.7109375" defaultRowHeight="18.75" x14ac:dyDescent="0.45"/>
  <cols>
    <col min="1" max="1" width="6.42578125" style="2" customWidth="1"/>
    <col min="2" max="2" width="36.42578125" style="1" bestFit="1" customWidth="1"/>
    <col min="3" max="3" width="7.85546875" style="4" bestFit="1" customWidth="1"/>
    <col min="4" max="4" width="9.140625" style="4" customWidth="1"/>
    <col min="5" max="5" width="6.5703125" style="4" bestFit="1" customWidth="1"/>
    <col min="6" max="6" width="22.42578125" style="3" customWidth="1"/>
    <col min="7" max="7" width="27.140625" style="3" customWidth="1"/>
    <col min="8" max="8" width="7.5703125" style="2" bestFit="1" customWidth="1"/>
    <col min="9" max="9" width="8.7109375" style="2"/>
    <col min="10" max="10" width="6.42578125" style="2" bestFit="1" customWidth="1"/>
    <col min="11" max="11" width="22" style="3" customWidth="1"/>
    <col min="12" max="12" width="29" style="3" customWidth="1"/>
    <col min="13" max="13" width="8.7109375" style="1"/>
    <col min="14" max="14" width="5.5703125" style="24" customWidth="1"/>
    <col min="15" max="15" width="28.85546875" style="1" customWidth="1"/>
    <col min="16" max="16" width="12.28515625" style="1" customWidth="1"/>
    <col min="17" max="17" width="14" style="1" customWidth="1"/>
    <col min="18" max="18" width="13.85546875" style="1" bestFit="1" customWidth="1"/>
    <col min="19" max="16384" width="8.7109375" style="1"/>
  </cols>
  <sheetData>
    <row r="1" spans="1:18" s="5" customFormat="1" ht="27.6" customHeight="1" x14ac:dyDescent="0.25">
      <c r="A1" s="170" t="s">
        <v>0</v>
      </c>
      <c r="B1" s="172" t="s">
        <v>1</v>
      </c>
      <c r="C1" s="174">
        <v>2024</v>
      </c>
      <c r="D1" s="174"/>
      <c r="E1" s="174"/>
      <c r="F1" s="174"/>
      <c r="G1" s="174"/>
      <c r="H1" s="172">
        <v>2025</v>
      </c>
      <c r="I1" s="172"/>
      <c r="J1" s="172"/>
      <c r="K1" s="172"/>
      <c r="L1" s="175"/>
      <c r="N1" s="25"/>
    </row>
    <row r="2" spans="1:18" s="5" customFormat="1" x14ac:dyDescent="0.25">
      <c r="A2" s="171"/>
      <c r="B2" s="173"/>
      <c r="C2" s="176" t="s">
        <v>2</v>
      </c>
      <c r="D2" s="176"/>
      <c r="E2" s="176"/>
      <c r="F2" s="177" t="s">
        <v>6</v>
      </c>
      <c r="G2" s="177" t="s">
        <v>7</v>
      </c>
      <c r="H2" s="176" t="s">
        <v>2</v>
      </c>
      <c r="I2" s="176"/>
      <c r="J2" s="176"/>
      <c r="K2" s="177" t="s">
        <v>6</v>
      </c>
      <c r="L2" s="178" t="s">
        <v>7</v>
      </c>
      <c r="N2" s="25"/>
    </row>
    <row r="3" spans="1:18" s="5" customFormat="1" ht="37.5" x14ac:dyDescent="0.25">
      <c r="A3" s="171"/>
      <c r="B3" s="173"/>
      <c r="C3" s="20" t="s">
        <v>3</v>
      </c>
      <c r="D3" s="20" t="s">
        <v>8</v>
      </c>
      <c r="E3" s="20" t="s">
        <v>5</v>
      </c>
      <c r="F3" s="177"/>
      <c r="G3" s="177"/>
      <c r="H3" s="20" t="s">
        <v>3</v>
      </c>
      <c r="I3" s="20" t="s">
        <v>4</v>
      </c>
      <c r="J3" s="20" t="s">
        <v>5</v>
      </c>
      <c r="K3" s="177"/>
      <c r="L3" s="178"/>
      <c r="N3" s="25"/>
    </row>
    <row r="4" spans="1:18" x14ac:dyDescent="0.45">
      <c r="A4" s="14" t="s">
        <v>9</v>
      </c>
      <c r="B4" s="8" t="s">
        <v>10</v>
      </c>
      <c r="C4" s="29"/>
      <c r="D4" s="29"/>
      <c r="E4" s="29"/>
      <c r="F4" s="30"/>
      <c r="G4" s="31">
        <f>SUM(G5:G14)</f>
        <v>3608160000</v>
      </c>
      <c r="H4" s="11"/>
      <c r="I4" s="11"/>
      <c r="J4" s="11"/>
      <c r="K4" s="10"/>
      <c r="L4" s="17">
        <f>SUM(L5:L14)</f>
        <v>6702180000</v>
      </c>
      <c r="N4" s="26" t="s">
        <v>44</v>
      </c>
      <c r="O4" s="23"/>
    </row>
    <row r="5" spans="1:18" x14ac:dyDescent="0.45">
      <c r="A5" s="16">
        <v>1</v>
      </c>
      <c r="B5" s="12" t="s">
        <v>11</v>
      </c>
      <c r="C5" s="29">
        <v>1</v>
      </c>
      <c r="D5" s="29">
        <v>12</v>
      </c>
      <c r="E5" s="29">
        <f>C5*D5</f>
        <v>12</v>
      </c>
      <c r="F5" s="30">
        <v>5250000</v>
      </c>
      <c r="G5" s="30">
        <f>E5*F5</f>
        <v>63000000</v>
      </c>
      <c r="H5" s="9">
        <v>2</v>
      </c>
      <c r="I5" s="9">
        <v>12</v>
      </c>
      <c r="J5" s="9">
        <f>H5*I5</f>
        <v>24</v>
      </c>
      <c r="K5" s="10">
        <v>5250000</v>
      </c>
      <c r="L5" s="15">
        <f t="shared" ref="L5:L14" si="0">J5*K5</f>
        <v>126000000</v>
      </c>
      <c r="N5" s="24" t="s">
        <v>42</v>
      </c>
      <c r="O5" s="1" t="s">
        <v>43</v>
      </c>
    </row>
    <row r="6" spans="1:18" x14ac:dyDescent="0.45">
      <c r="A6" s="16">
        <v>2</v>
      </c>
      <c r="B6" s="12" t="s">
        <v>12</v>
      </c>
      <c r="C6" s="29">
        <v>1</v>
      </c>
      <c r="D6" s="29">
        <v>12</v>
      </c>
      <c r="E6" s="29">
        <f t="shared" ref="E6:E14" si="1">C6*D6</f>
        <v>12</v>
      </c>
      <c r="F6" s="30">
        <v>5750000</v>
      </c>
      <c r="G6" s="30">
        <f t="shared" ref="G6:G14" si="2">E6*F6</f>
        <v>69000000</v>
      </c>
      <c r="H6" s="9">
        <v>2</v>
      </c>
      <c r="I6" s="9">
        <v>12</v>
      </c>
      <c r="J6" s="9">
        <f t="shared" ref="J6:J14" si="3">H6*I6</f>
        <v>24</v>
      </c>
      <c r="K6" s="10">
        <v>5750000</v>
      </c>
      <c r="L6" s="15">
        <f t="shared" si="0"/>
        <v>138000000</v>
      </c>
    </row>
    <row r="7" spans="1:18" x14ac:dyDescent="0.45">
      <c r="A7" s="16">
        <v>3</v>
      </c>
      <c r="B7" s="12" t="s">
        <v>13</v>
      </c>
      <c r="C7" s="29">
        <v>4</v>
      </c>
      <c r="D7" s="29">
        <v>12</v>
      </c>
      <c r="E7" s="29">
        <f t="shared" si="1"/>
        <v>48</v>
      </c>
      <c r="F7" s="30">
        <v>5104000</v>
      </c>
      <c r="G7" s="30">
        <f t="shared" si="2"/>
        <v>244992000</v>
      </c>
      <c r="H7" s="9">
        <v>4</v>
      </c>
      <c r="I7" s="9">
        <v>12</v>
      </c>
      <c r="J7" s="9">
        <f t="shared" si="3"/>
        <v>48</v>
      </c>
      <c r="K7" s="10">
        <v>5104000</v>
      </c>
      <c r="L7" s="15">
        <f t="shared" si="0"/>
        <v>244992000</v>
      </c>
      <c r="N7" s="27" t="s">
        <v>45</v>
      </c>
    </row>
    <row r="8" spans="1:18" x14ac:dyDescent="0.45">
      <c r="A8" s="16">
        <v>4</v>
      </c>
      <c r="B8" s="12" t="s">
        <v>14</v>
      </c>
      <c r="C8" s="29">
        <v>19</v>
      </c>
      <c r="D8" s="29">
        <v>12</v>
      </c>
      <c r="E8" s="29">
        <f t="shared" si="1"/>
        <v>228</v>
      </c>
      <c r="F8" s="30">
        <v>5104000</v>
      </c>
      <c r="G8" s="30">
        <f t="shared" si="2"/>
        <v>1163712000</v>
      </c>
      <c r="H8" s="9">
        <v>19</v>
      </c>
      <c r="I8" s="9">
        <v>12</v>
      </c>
      <c r="J8" s="9">
        <f t="shared" si="3"/>
        <v>228</v>
      </c>
      <c r="K8" s="10">
        <v>5104000</v>
      </c>
      <c r="L8" s="15">
        <f t="shared" si="0"/>
        <v>1163712000</v>
      </c>
      <c r="O8" s="7" t="s">
        <v>48</v>
      </c>
      <c r="P8" s="7" t="s">
        <v>46</v>
      </c>
      <c r="Q8" s="7" t="s">
        <v>47</v>
      </c>
      <c r="R8" s="7" t="s">
        <v>15</v>
      </c>
    </row>
    <row r="9" spans="1:18" x14ac:dyDescent="0.45">
      <c r="A9" s="16">
        <v>5</v>
      </c>
      <c r="B9" s="12" t="s">
        <v>15</v>
      </c>
      <c r="C9" s="29">
        <v>7</v>
      </c>
      <c r="D9" s="29">
        <v>12</v>
      </c>
      <c r="E9" s="29">
        <f t="shared" si="1"/>
        <v>84</v>
      </c>
      <c r="F9" s="30">
        <v>5104000</v>
      </c>
      <c r="G9" s="30">
        <f t="shared" si="2"/>
        <v>428736000</v>
      </c>
      <c r="H9" s="9">
        <v>7</v>
      </c>
      <c r="I9" s="9">
        <v>12</v>
      </c>
      <c r="J9" s="9">
        <f t="shared" si="3"/>
        <v>84</v>
      </c>
      <c r="K9" s="10">
        <v>5104000</v>
      </c>
      <c r="L9" s="15">
        <f t="shared" si="0"/>
        <v>428736000</v>
      </c>
      <c r="O9" s="11" t="s">
        <v>50</v>
      </c>
      <c r="P9" s="11">
        <v>4</v>
      </c>
      <c r="Q9" s="11">
        <v>3</v>
      </c>
      <c r="R9" s="11">
        <v>0</v>
      </c>
    </row>
    <row r="10" spans="1:18" x14ac:dyDescent="0.45">
      <c r="A10" s="16">
        <v>6</v>
      </c>
      <c r="B10" s="12" t="s">
        <v>16</v>
      </c>
      <c r="C10" s="29">
        <v>1</v>
      </c>
      <c r="D10" s="29">
        <v>12</v>
      </c>
      <c r="E10" s="29">
        <f t="shared" si="1"/>
        <v>12</v>
      </c>
      <c r="F10" s="30">
        <v>6215000</v>
      </c>
      <c r="G10" s="30">
        <f t="shared" si="2"/>
        <v>74580000</v>
      </c>
      <c r="H10" s="9">
        <v>1</v>
      </c>
      <c r="I10" s="9">
        <v>12</v>
      </c>
      <c r="J10" s="9">
        <f t="shared" si="3"/>
        <v>12</v>
      </c>
      <c r="K10" s="10">
        <v>6215000</v>
      </c>
      <c r="L10" s="15">
        <f t="shared" si="0"/>
        <v>74580000</v>
      </c>
      <c r="O10" s="11">
        <v>1</v>
      </c>
      <c r="P10" s="11">
        <v>0</v>
      </c>
      <c r="Q10" s="11">
        <v>1</v>
      </c>
      <c r="R10" s="11">
        <v>1</v>
      </c>
    </row>
    <row r="11" spans="1:18" x14ac:dyDescent="0.45">
      <c r="A11" s="16">
        <v>7</v>
      </c>
      <c r="B11" s="12" t="s">
        <v>17</v>
      </c>
      <c r="C11" s="29">
        <v>4</v>
      </c>
      <c r="D11" s="29">
        <v>12</v>
      </c>
      <c r="E11" s="29">
        <f t="shared" si="1"/>
        <v>48</v>
      </c>
      <c r="F11" s="30">
        <v>5915000</v>
      </c>
      <c r="G11" s="30">
        <f t="shared" si="2"/>
        <v>283920000</v>
      </c>
      <c r="H11" s="9">
        <v>4</v>
      </c>
      <c r="I11" s="9">
        <v>12</v>
      </c>
      <c r="J11" s="9">
        <f t="shared" si="3"/>
        <v>48</v>
      </c>
      <c r="K11" s="10">
        <v>5915000</v>
      </c>
      <c r="L11" s="15">
        <f t="shared" si="0"/>
        <v>283920000</v>
      </c>
      <c r="O11" s="11" t="s">
        <v>49</v>
      </c>
      <c r="P11" s="11">
        <v>0</v>
      </c>
      <c r="Q11" s="11">
        <v>2</v>
      </c>
      <c r="R11" s="11">
        <v>0</v>
      </c>
    </row>
    <row r="12" spans="1:18" x14ac:dyDescent="0.45">
      <c r="A12" s="16">
        <v>8</v>
      </c>
      <c r="B12" s="12" t="s">
        <v>18</v>
      </c>
      <c r="C12" s="29">
        <v>19</v>
      </c>
      <c r="D12" s="29">
        <v>12</v>
      </c>
      <c r="E12" s="29">
        <f t="shared" si="1"/>
        <v>228</v>
      </c>
      <c r="F12" s="30">
        <v>5615000</v>
      </c>
      <c r="G12" s="30">
        <f t="shared" si="2"/>
        <v>1280220000</v>
      </c>
      <c r="H12" s="9">
        <v>23</v>
      </c>
      <c r="I12" s="9">
        <v>12</v>
      </c>
      <c r="J12" s="9">
        <f t="shared" si="3"/>
        <v>276</v>
      </c>
      <c r="K12" s="10">
        <v>5615000</v>
      </c>
      <c r="L12" s="15">
        <f t="shared" si="0"/>
        <v>1549740000</v>
      </c>
      <c r="O12" s="11">
        <v>2</v>
      </c>
      <c r="P12" s="11">
        <v>0</v>
      </c>
      <c r="Q12" s="11">
        <v>3</v>
      </c>
      <c r="R12" s="11">
        <v>1</v>
      </c>
    </row>
    <row r="13" spans="1:18" x14ac:dyDescent="0.45">
      <c r="A13" s="16">
        <v>9</v>
      </c>
      <c r="B13" s="12" t="s">
        <v>19</v>
      </c>
      <c r="C13" s="29">
        <v>0</v>
      </c>
      <c r="D13" s="29">
        <v>12</v>
      </c>
      <c r="E13" s="29">
        <f t="shared" si="1"/>
        <v>0</v>
      </c>
      <c r="F13" s="30">
        <v>0</v>
      </c>
      <c r="G13" s="30">
        <f t="shared" si="2"/>
        <v>0</v>
      </c>
      <c r="H13" s="9">
        <v>25</v>
      </c>
      <c r="I13" s="9">
        <v>12</v>
      </c>
      <c r="J13" s="9">
        <f t="shared" si="3"/>
        <v>300</v>
      </c>
      <c r="K13" s="10">
        <v>5615000</v>
      </c>
      <c r="L13" s="15">
        <f t="shared" si="0"/>
        <v>1684500000</v>
      </c>
      <c r="O13" s="11">
        <v>3</v>
      </c>
      <c r="P13" s="11">
        <v>0</v>
      </c>
      <c r="Q13" s="11">
        <v>3</v>
      </c>
      <c r="R13" s="11">
        <v>1</v>
      </c>
    </row>
    <row r="14" spans="1:18" x14ac:dyDescent="0.45">
      <c r="A14" s="16">
        <v>10</v>
      </c>
      <c r="B14" s="12" t="s">
        <v>20</v>
      </c>
      <c r="C14" s="29">
        <v>0</v>
      </c>
      <c r="D14" s="29">
        <v>12</v>
      </c>
      <c r="E14" s="29">
        <f t="shared" si="1"/>
        <v>0</v>
      </c>
      <c r="F14" s="30">
        <v>0</v>
      </c>
      <c r="G14" s="30">
        <f t="shared" si="2"/>
        <v>0</v>
      </c>
      <c r="H14" s="9">
        <v>16</v>
      </c>
      <c r="I14" s="9">
        <v>12</v>
      </c>
      <c r="J14" s="9">
        <f t="shared" si="3"/>
        <v>192</v>
      </c>
      <c r="K14" s="10">
        <v>5250000</v>
      </c>
      <c r="L14" s="15">
        <f t="shared" si="0"/>
        <v>1008000000</v>
      </c>
      <c r="O14" s="11">
        <v>4</v>
      </c>
      <c r="P14" s="11">
        <v>0</v>
      </c>
      <c r="Q14" s="11">
        <v>3</v>
      </c>
      <c r="R14" s="11">
        <v>1</v>
      </c>
    </row>
    <row r="15" spans="1:18" x14ac:dyDescent="0.45">
      <c r="A15" s="14" t="s">
        <v>21</v>
      </c>
      <c r="B15" s="8" t="s">
        <v>22</v>
      </c>
      <c r="C15" s="29"/>
      <c r="D15" s="29"/>
      <c r="E15" s="29"/>
      <c r="F15" s="30"/>
      <c r="G15" s="30"/>
      <c r="H15" s="11"/>
      <c r="I15" s="11"/>
      <c r="J15" s="11"/>
      <c r="K15" s="10"/>
      <c r="L15" s="15"/>
      <c r="O15" s="11">
        <v>5</v>
      </c>
      <c r="P15" s="11">
        <v>0</v>
      </c>
      <c r="Q15" s="11">
        <v>1</v>
      </c>
      <c r="R15" s="11">
        <v>1</v>
      </c>
    </row>
    <row r="16" spans="1:18" s="6" customFormat="1" x14ac:dyDescent="0.45">
      <c r="A16" s="14" t="s">
        <v>23</v>
      </c>
      <c r="B16" s="8" t="s">
        <v>24</v>
      </c>
      <c r="C16" s="32"/>
      <c r="D16" s="32"/>
      <c r="E16" s="32"/>
      <c r="F16" s="31"/>
      <c r="G16" s="31">
        <f>SUM(G17:G26)</f>
        <v>145153468.20809248</v>
      </c>
      <c r="H16" s="7"/>
      <c r="I16" s="7"/>
      <c r="J16" s="7"/>
      <c r="K16" s="13"/>
      <c r="L16" s="17">
        <f>SUM(L17:L26)</f>
        <v>274414884.3930636</v>
      </c>
      <c r="N16" s="28"/>
      <c r="O16" s="11">
        <v>6</v>
      </c>
      <c r="P16" s="11">
        <v>0</v>
      </c>
      <c r="Q16" s="11">
        <v>2</v>
      </c>
      <c r="R16" s="11">
        <v>1</v>
      </c>
    </row>
    <row r="17" spans="1:22" x14ac:dyDescent="0.45">
      <c r="A17" s="16">
        <v>1</v>
      </c>
      <c r="B17" s="12" t="s">
        <v>11</v>
      </c>
      <c r="C17" s="29">
        <f>C5</f>
        <v>1</v>
      </c>
      <c r="D17" s="29">
        <v>0</v>
      </c>
      <c r="E17" s="29">
        <f t="shared" ref="E17:E26" si="4">C17*D17</f>
        <v>0</v>
      </c>
      <c r="F17" s="30">
        <f t="shared" ref="F17:F26" si="5">F5/173*17*5/12</f>
        <v>214956.64739884392</v>
      </c>
      <c r="G17" s="30">
        <f t="shared" ref="G17:G26" si="6">E17*F17</f>
        <v>0</v>
      </c>
      <c r="H17" s="11">
        <f>H5</f>
        <v>2</v>
      </c>
      <c r="I17" s="9">
        <v>12</v>
      </c>
      <c r="J17" s="9">
        <f t="shared" ref="J17:J26" si="7">H17*I17</f>
        <v>24</v>
      </c>
      <c r="K17" s="10">
        <f t="shared" ref="K17:K26" si="8">K5/173*17*5/12</f>
        <v>214956.64739884392</v>
      </c>
      <c r="L17" s="15">
        <f t="shared" ref="L17:L26" si="9">J17*K17</f>
        <v>5158959.5375722544</v>
      </c>
      <c r="O17" s="11" t="s">
        <v>51</v>
      </c>
      <c r="P17" s="11">
        <v>0</v>
      </c>
      <c r="Q17" s="11">
        <v>1</v>
      </c>
      <c r="R17" s="11">
        <v>1</v>
      </c>
    </row>
    <row r="18" spans="1:22" x14ac:dyDescent="0.45">
      <c r="A18" s="16">
        <v>2</v>
      </c>
      <c r="B18" s="12" t="s">
        <v>12</v>
      </c>
      <c r="C18" s="29">
        <f t="shared" ref="C18:C26" si="10">C6</f>
        <v>1</v>
      </c>
      <c r="D18" s="29">
        <v>12</v>
      </c>
      <c r="E18" s="29">
        <f t="shared" si="4"/>
        <v>12</v>
      </c>
      <c r="F18" s="30">
        <f t="shared" si="5"/>
        <v>235428.70905587668</v>
      </c>
      <c r="G18" s="30">
        <f t="shared" si="6"/>
        <v>2825144.50867052</v>
      </c>
      <c r="H18" s="11">
        <f t="shared" ref="H18:H26" si="11">H6</f>
        <v>2</v>
      </c>
      <c r="I18" s="9">
        <v>12</v>
      </c>
      <c r="J18" s="9">
        <f t="shared" si="7"/>
        <v>24</v>
      </c>
      <c r="K18" s="10">
        <f t="shared" si="8"/>
        <v>235428.70905587668</v>
      </c>
      <c r="L18" s="15">
        <f t="shared" si="9"/>
        <v>5650289.0173410401</v>
      </c>
      <c r="O18" s="7" t="s">
        <v>39</v>
      </c>
      <c r="P18" s="7">
        <f t="shared" ref="P18:Q18" si="12">SUM(P9:P17)</f>
        <v>4</v>
      </c>
      <c r="Q18" s="7">
        <f t="shared" si="12"/>
        <v>19</v>
      </c>
      <c r="R18" s="7">
        <f>SUM(R9:R17)</f>
        <v>7</v>
      </c>
    </row>
    <row r="19" spans="1:22" x14ac:dyDescent="0.45">
      <c r="A19" s="16">
        <v>3</v>
      </c>
      <c r="B19" s="12" t="s">
        <v>13</v>
      </c>
      <c r="C19" s="29">
        <f t="shared" si="10"/>
        <v>4</v>
      </c>
      <c r="D19" s="29">
        <v>12</v>
      </c>
      <c r="E19" s="29">
        <f t="shared" si="4"/>
        <v>48</v>
      </c>
      <c r="F19" s="30">
        <f t="shared" si="5"/>
        <v>208978.80539499037</v>
      </c>
      <c r="G19" s="30">
        <f t="shared" si="6"/>
        <v>10030982.658959538</v>
      </c>
      <c r="H19" s="11">
        <f t="shared" si="11"/>
        <v>4</v>
      </c>
      <c r="I19" s="9">
        <v>12</v>
      </c>
      <c r="J19" s="9">
        <f t="shared" si="7"/>
        <v>48</v>
      </c>
      <c r="K19" s="10">
        <f t="shared" si="8"/>
        <v>208978.80539499037</v>
      </c>
      <c r="L19" s="15">
        <f t="shared" si="9"/>
        <v>10030982.658959538</v>
      </c>
    </row>
    <row r="20" spans="1:22" x14ac:dyDescent="0.45">
      <c r="A20" s="16">
        <v>4</v>
      </c>
      <c r="B20" s="12" t="s">
        <v>14</v>
      </c>
      <c r="C20" s="29">
        <f t="shared" si="10"/>
        <v>19</v>
      </c>
      <c r="D20" s="29">
        <v>12</v>
      </c>
      <c r="E20" s="29">
        <f t="shared" si="4"/>
        <v>228</v>
      </c>
      <c r="F20" s="30">
        <f t="shared" si="5"/>
        <v>208978.80539499037</v>
      </c>
      <c r="G20" s="30">
        <f t="shared" si="6"/>
        <v>47647167.630057804</v>
      </c>
      <c r="H20" s="11">
        <f t="shared" si="11"/>
        <v>19</v>
      </c>
      <c r="I20" s="9">
        <v>12</v>
      </c>
      <c r="J20" s="9">
        <f t="shared" si="7"/>
        <v>228</v>
      </c>
      <c r="K20" s="10">
        <f t="shared" si="8"/>
        <v>208978.80539499037</v>
      </c>
      <c r="L20" s="15">
        <f t="shared" si="9"/>
        <v>47647167.630057804</v>
      </c>
      <c r="N20" s="27" t="s">
        <v>52</v>
      </c>
    </row>
    <row r="21" spans="1:22" x14ac:dyDescent="0.45">
      <c r="A21" s="16">
        <v>5</v>
      </c>
      <c r="B21" s="12" t="s">
        <v>15</v>
      </c>
      <c r="C21" s="29">
        <f t="shared" si="10"/>
        <v>7</v>
      </c>
      <c r="D21" s="29">
        <v>12</v>
      </c>
      <c r="E21" s="29">
        <f t="shared" si="4"/>
        <v>84</v>
      </c>
      <c r="F21" s="30">
        <f t="shared" si="5"/>
        <v>208978.80539499037</v>
      </c>
      <c r="G21" s="30">
        <f t="shared" si="6"/>
        <v>17554219.653179191</v>
      </c>
      <c r="H21" s="11">
        <f t="shared" si="11"/>
        <v>7</v>
      </c>
      <c r="I21" s="9">
        <v>12</v>
      </c>
      <c r="J21" s="9">
        <f t="shared" si="7"/>
        <v>84</v>
      </c>
      <c r="K21" s="10">
        <f t="shared" si="8"/>
        <v>208978.80539499037</v>
      </c>
      <c r="L21" s="15">
        <f t="shared" si="9"/>
        <v>17554219.653179191</v>
      </c>
      <c r="O21" s="7" t="s">
        <v>55</v>
      </c>
      <c r="P21" s="7" t="s">
        <v>7</v>
      </c>
      <c r="Q21" s="169" t="s">
        <v>59</v>
      </c>
      <c r="R21" s="169"/>
      <c r="S21" s="169"/>
      <c r="T21" s="169"/>
      <c r="U21" s="169"/>
      <c r="V21" s="169"/>
    </row>
    <row r="22" spans="1:22" x14ac:dyDescent="0.45">
      <c r="A22" s="16">
        <v>6</v>
      </c>
      <c r="B22" s="12" t="s">
        <v>16</v>
      </c>
      <c r="C22" s="29">
        <f t="shared" si="10"/>
        <v>1</v>
      </c>
      <c r="D22" s="29">
        <v>12</v>
      </c>
      <c r="E22" s="29">
        <f t="shared" si="4"/>
        <v>12</v>
      </c>
      <c r="F22" s="30">
        <f t="shared" si="5"/>
        <v>254467.72639691713</v>
      </c>
      <c r="G22" s="30">
        <f t="shared" si="6"/>
        <v>3053612.7167630056</v>
      </c>
      <c r="H22" s="11">
        <f t="shared" si="11"/>
        <v>1</v>
      </c>
      <c r="I22" s="9">
        <v>12</v>
      </c>
      <c r="J22" s="9">
        <f t="shared" si="7"/>
        <v>12</v>
      </c>
      <c r="K22" s="10">
        <f t="shared" si="8"/>
        <v>254467.72639691713</v>
      </c>
      <c r="L22" s="15">
        <f t="shared" si="9"/>
        <v>3053612.7167630056</v>
      </c>
      <c r="O22" s="11" t="s">
        <v>53</v>
      </c>
      <c r="P22" s="11">
        <v>4</v>
      </c>
      <c r="Q22" s="165" t="s">
        <v>60</v>
      </c>
      <c r="R22" s="165"/>
      <c r="S22" s="165"/>
      <c r="T22" s="165"/>
      <c r="U22" s="165"/>
      <c r="V22" s="165"/>
    </row>
    <row r="23" spans="1:22" x14ac:dyDescent="0.45">
      <c r="A23" s="16">
        <v>7</v>
      </c>
      <c r="B23" s="12" t="s">
        <v>17</v>
      </c>
      <c r="C23" s="29">
        <f t="shared" si="10"/>
        <v>4</v>
      </c>
      <c r="D23" s="29">
        <v>12</v>
      </c>
      <c r="E23" s="29">
        <f t="shared" si="4"/>
        <v>48</v>
      </c>
      <c r="F23" s="30">
        <f t="shared" si="5"/>
        <v>242184.48940269745</v>
      </c>
      <c r="G23" s="30">
        <f t="shared" si="6"/>
        <v>11624855.491329478</v>
      </c>
      <c r="H23" s="11">
        <f t="shared" si="11"/>
        <v>4</v>
      </c>
      <c r="I23" s="9">
        <v>12</v>
      </c>
      <c r="J23" s="9">
        <f t="shared" si="7"/>
        <v>48</v>
      </c>
      <c r="K23" s="10">
        <f t="shared" si="8"/>
        <v>242184.48940269745</v>
      </c>
      <c r="L23" s="15">
        <f t="shared" si="9"/>
        <v>11624855.491329478</v>
      </c>
      <c r="O23" s="11" t="s">
        <v>54</v>
      </c>
      <c r="P23" s="11">
        <f>4*4</f>
        <v>16</v>
      </c>
      <c r="Q23" s="165" t="s">
        <v>56</v>
      </c>
      <c r="R23" s="165"/>
      <c r="S23" s="165"/>
      <c r="T23" s="165"/>
      <c r="U23" s="165"/>
      <c r="V23" s="165"/>
    </row>
    <row r="24" spans="1:22" x14ac:dyDescent="0.45">
      <c r="A24" s="16">
        <v>8</v>
      </c>
      <c r="B24" s="12" t="s">
        <v>18</v>
      </c>
      <c r="C24" s="29">
        <f t="shared" si="10"/>
        <v>19</v>
      </c>
      <c r="D24" s="29">
        <v>12</v>
      </c>
      <c r="E24" s="29">
        <f t="shared" si="4"/>
        <v>228</v>
      </c>
      <c r="F24" s="30">
        <f t="shared" si="5"/>
        <v>229901.25240847783</v>
      </c>
      <c r="G24" s="30">
        <f t="shared" si="6"/>
        <v>52417485.549132943</v>
      </c>
      <c r="H24" s="11">
        <f t="shared" si="11"/>
        <v>23</v>
      </c>
      <c r="I24" s="9">
        <v>12</v>
      </c>
      <c r="J24" s="9">
        <f t="shared" si="7"/>
        <v>276</v>
      </c>
      <c r="K24" s="10">
        <f t="shared" si="8"/>
        <v>229901.25240847783</v>
      </c>
      <c r="L24" s="15">
        <f t="shared" si="9"/>
        <v>63452745.664739877</v>
      </c>
      <c r="O24" s="11" t="s">
        <v>58</v>
      </c>
      <c r="P24" s="11">
        <v>7</v>
      </c>
      <c r="Q24" s="165" t="s">
        <v>57</v>
      </c>
      <c r="R24" s="165"/>
      <c r="S24" s="165"/>
      <c r="T24" s="165"/>
      <c r="U24" s="165"/>
      <c r="V24" s="165"/>
    </row>
    <row r="25" spans="1:22" x14ac:dyDescent="0.45">
      <c r="A25" s="16">
        <v>9</v>
      </c>
      <c r="B25" s="12" t="s">
        <v>19</v>
      </c>
      <c r="C25" s="29">
        <f t="shared" si="10"/>
        <v>0</v>
      </c>
      <c r="D25" s="29">
        <v>12</v>
      </c>
      <c r="E25" s="29">
        <f t="shared" si="4"/>
        <v>0</v>
      </c>
      <c r="F25" s="30">
        <f t="shared" si="5"/>
        <v>0</v>
      </c>
      <c r="G25" s="30">
        <f t="shared" si="6"/>
        <v>0</v>
      </c>
      <c r="H25" s="11">
        <f t="shared" si="11"/>
        <v>25</v>
      </c>
      <c r="I25" s="9">
        <v>12</v>
      </c>
      <c r="J25" s="9">
        <f t="shared" si="7"/>
        <v>300</v>
      </c>
      <c r="K25" s="10">
        <f t="shared" si="8"/>
        <v>229901.25240847783</v>
      </c>
      <c r="L25" s="15">
        <f t="shared" si="9"/>
        <v>68970375.722543344</v>
      </c>
      <c r="O25" s="7" t="s">
        <v>39</v>
      </c>
      <c r="P25" s="7">
        <f>SUM(P22:P24)</f>
        <v>27</v>
      </c>
      <c r="Q25" s="165"/>
      <c r="R25" s="165"/>
      <c r="S25" s="165"/>
      <c r="T25" s="165"/>
      <c r="U25" s="165"/>
      <c r="V25" s="165"/>
    </row>
    <row r="26" spans="1:22" x14ac:dyDescent="0.45">
      <c r="A26" s="16">
        <v>10</v>
      </c>
      <c r="B26" s="12" t="s">
        <v>20</v>
      </c>
      <c r="C26" s="29">
        <f t="shared" si="10"/>
        <v>0</v>
      </c>
      <c r="D26" s="29">
        <v>12</v>
      </c>
      <c r="E26" s="29">
        <f t="shared" si="4"/>
        <v>0</v>
      </c>
      <c r="F26" s="30">
        <f t="shared" si="5"/>
        <v>0</v>
      </c>
      <c r="G26" s="30">
        <f t="shared" si="6"/>
        <v>0</v>
      </c>
      <c r="H26" s="11">
        <f t="shared" si="11"/>
        <v>16</v>
      </c>
      <c r="I26" s="9">
        <v>12</v>
      </c>
      <c r="J26" s="9">
        <f t="shared" si="7"/>
        <v>192</v>
      </c>
      <c r="K26" s="10">
        <f t="shared" si="8"/>
        <v>214956.64739884392</v>
      </c>
      <c r="L26" s="15">
        <f t="shared" si="9"/>
        <v>41271676.300578035</v>
      </c>
    </row>
    <row r="27" spans="1:22" s="6" customFormat="1" x14ac:dyDescent="0.45">
      <c r="A27" s="14" t="s">
        <v>25</v>
      </c>
      <c r="B27" s="8" t="s">
        <v>70</v>
      </c>
      <c r="C27" s="32"/>
      <c r="D27" s="32"/>
      <c r="E27" s="32"/>
      <c r="F27" s="31"/>
      <c r="G27" s="31">
        <f>SUM(G28:G37)</f>
        <v>144326400</v>
      </c>
      <c r="H27" s="7"/>
      <c r="I27" s="7"/>
      <c r="J27" s="7"/>
      <c r="K27" s="13"/>
      <c r="L27" s="17">
        <f>SUM(L28:L37)</f>
        <v>268087200</v>
      </c>
      <c r="N27" s="27" t="s">
        <v>61</v>
      </c>
    </row>
    <row r="28" spans="1:22" x14ac:dyDescent="0.45">
      <c r="A28" s="16">
        <v>1</v>
      </c>
      <c r="B28" s="12" t="s">
        <v>11</v>
      </c>
      <c r="C28" s="29">
        <f>C5</f>
        <v>1</v>
      </c>
      <c r="D28" s="29">
        <v>12</v>
      </c>
      <c r="E28" s="29">
        <f t="shared" ref="E28:E37" si="13">C28*D28</f>
        <v>12</v>
      </c>
      <c r="F28" s="30">
        <f>4%*F5</f>
        <v>210000</v>
      </c>
      <c r="G28" s="30">
        <f t="shared" ref="G28:G37" si="14">E28*F28</f>
        <v>2520000</v>
      </c>
      <c r="H28" s="11">
        <f>H5</f>
        <v>2</v>
      </c>
      <c r="I28" s="9">
        <v>12</v>
      </c>
      <c r="J28" s="9">
        <f t="shared" ref="J28:J37" si="15">H28*I28</f>
        <v>24</v>
      </c>
      <c r="K28" s="10">
        <f>4%*K5</f>
        <v>210000</v>
      </c>
      <c r="L28" s="15">
        <f t="shared" ref="L28:L37" si="16">J28*K28</f>
        <v>5040000</v>
      </c>
      <c r="O28" s="7" t="s">
        <v>55</v>
      </c>
      <c r="P28" s="7" t="s">
        <v>7</v>
      </c>
      <c r="Q28" s="169" t="s">
        <v>59</v>
      </c>
      <c r="R28" s="169"/>
      <c r="S28" s="169"/>
    </row>
    <row r="29" spans="1:22" x14ac:dyDescent="0.45">
      <c r="A29" s="16">
        <v>2</v>
      </c>
      <c r="B29" s="12" t="s">
        <v>12</v>
      </c>
      <c r="C29" s="29">
        <f t="shared" ref="C29:C37" si="17">C6</f>
        <v>1</v>
      </c>
      <c r="D29" s="29">
        <v>12</v>
      </c>
      <c r="E29" s="29">
        <f t="shared" si="13"/>
        <v>12</v>
      </c>
      <c r="F29" s="30">
        <f t="shared" ref="F29:F37" si="18">4%*F6</f>
        <v>230000</v>
      </c>
      <c r="G29" s="30">
        <f t="shared" si="14"/>
        <v>2760000</v>
      </c>
      <c r="H29" s="11">
        <f t="shared" ref="H29:H37" si="19">H6</f>
        <v>2</v>
      </c>
      <c r="I29" s="9">
        <v>12</v>
      </c>
      <c r="J29" s="9">
        <f t="shared" si="15"/>
        <v>24</v>
      </c>
      <c r="K29" s="10">
        <f t="shared" ref="K29:K37" si="20">4%*K6</f>
        <v>230000</v>
      </c>
      <c r="L29" s="15">
        <f t="shared" si="16"/>
        <v>5520000</v>
      </c>
      <c r="O29" s="12" t="s">
        <v>62</v>
      </c>
      <c r="P29" s="11">
        <v>5</v>
      </c>
      <c r="Q29" s="164"/>
      <c r="R29" s="164"/>
      <c r="S29" s="164"/>
    </row>
    <row r="30" spans="1:22" x14ac:dyDescent="0.45">
      <c r="A30" s="16">
        <v>3</v>
      </c>
      <c r="B30" s="12" t="s">
        <v>13</v>
      </c>
      <c r="C30" s="29">
        <f t="shared" si="17"/>
        <v>4</v>
      </c>
      <c r="D30" s="29">
        <v>12</v>
      </c>
      <c r="E30" s="29">
        <f t="shared" si="13"/>
        <v>48</v>
      </c>
      <c r="F30" s="30">
        <f t="shared" si="18"/>
        <v>204160</v>
      </c>
      <c r="G30" s="30">
        <f t="shared" si="14"/>
        <v>9799680</v>
      </c>
      <c r="H30" s="11">
        <f t="shared" si="19"/>
        <v>4</v>
      </c>
      <c r="I30" s="9">
        <v>12</v>
      </c>
      <c r="J30" s="9">
        <f t="shared" si="15"/>
        <v>48</v>
      </c>
      <c r="K30" s="10">
        <f t="shared" si="20"/>
        <v>204160</v>
      </c>
      <c r="L30" s="15">
        <f t="shared" si="16"/>
        <v>9799680</v>
      </c>
      <c r="O30" s="12" t="s">
        <v>63</v>
      </c>
      <c r="P30" s="11">
        <v>15</v>
      </c>
      <c r="Q30" s="165" t="s">
        <v>64</v>
      </c>
      <c r="R30" s="165"/>
      <c r="S30" s="165"/>
    </row>
    <row r="31" spans="1:22" x14ac:dyDescent="0.45">
      <c r="A31" s="16">
        <v>4</v>
      </c>
      <c r="B31" s="12" t="s">
        <v>14</v>
      </c>
      <c r="C31" s="29">
        <f t="shared" si="17"/>
        <v>19</v>
      </c>
      <c r="D31" s="29">
        <v>12</v>
      </c>
      <c r="E31" s="29">
        <f t="shared" si="13"/>
        <v>228</v>
      </c>
      <c r="F31" s="30">
        <f t="shared" si="18"/>
        <v>204160</v>
      </c>
      <c r="G31" s="30">
        <f t="shared" si="14"/>
        <v>46548480</v>
      </c>
      <c r="H31" s="11">
        <f t="shared" si="19"/>
        <v>19</v>
      </c>
      <c r="I31" s="9">
        <v>12</v>
      </c>
      <c r="J31" s="9">
        <f t="shared" si="15"/>
        <v>228</v>
      </c>
      <c r="K31" s="10">
        <f t="shared" si="20"/>
        <v>204160</v>
      </c>
      <c r="L31" s="15">
        <f t="shared" si="16"/>
        <v>46548480</v>
      </c>
      <c r="O31" s="12" t="s">
        <v>65</v>
      </c>
      <c r="P31" s="11">
        <v>5</v>
      </c>
      <c r="Q31" s="164"/>
      <c r="R31" s="164"/>
      <c r="S31" s="164"/>
    </row>
    <row r="32" spans="1:22" x14ac:dyDescent="0.45">
      <c r="A32" s="16">
        <v>5</v>
      </c>
      <c r="B32" s="12" t="s">
        <v>15</v>
      </c>
      <c r="C32" s="29">
        <f t="shared" si="17"/>
        <v>7</v>
      </c>
      <c r="D32" s="29">
        <v>12</v>
      </c>
      <c r="E32" s="29">
        <f t="shared" si="13"/>
        <v>84</v>
      </c>
      <c r="F32" s="30">
        <f t="shared" si="18"/>
        <v>204160</v>
      </c>
      <c r="G32" s="30">
        <f t="shared" si="14"/>
        <v>17149440</v>
      </c>
      <c r="H32" s="11">
        <f t="shared" si="19"/>
        <v>7</v>
      </c>
      <c r="I32" s="9">
        <v>12</v>
      </c>
      <c r="J32" s="9">
        <f t="shared" si="15"/>
        <v>84</v>
      </c>
      <c r="K32" s="10">
        <f t="shared" si="20"/>
        <v>204160</v>
      </c>
      <c r="L32" s="15">
        <f t="shared" si="16"/>
        <v>17149440</v>
      </c>
      <c r="O32" s="7" t="s">
        <v>39</v>
      </c>
      <c r="P32" s="7">
        <f>SUM(P29:P31)</f>
        <v>25</v>
      </c>
      <c r="Q32" s="166"/>
      <c r="R32" s="167"/>
      <c r="S32" s="168"/>
    </row>
    <row r="33" spans="1:19" x14ac:dyDescent="0.45">
      <c r="A33" s="16">
        <v>6</v>
      </c>
      <c r="B33" s="12" t="s">
        <v>16</v>
      </c>
      <c r="C33" s="29">
        <f t="shared" si="17"/>
        <v>1</v>
      </c>
      <c r="D33" s="29">
        <v>12</v>
      </c>
      <c r="E33" s="29">
        <f t="shared" si="13"/>
        <v>12</v>
      </c>
      <c r="F33" s="30">
        <f t="shared" si="18"/>
        <v>248600</v>
      </c>
      <c r="G33" s="30">
        <f t="shared" si="14"/>
        <v>2983200</v>
      </c>
      <c r="H33" s="11">
        <f t="shared" si="19"/>
        <v>1</v>
      </c>
      <c r="I33" s="9">
        <v>12</v>
      </c>
      <c r="J33" s="9">
        <f t="shared" si="15"/>
        <v>12</v>
      </c>
      <c r="K33" s="10">
        <f t="shared" si="20"/>
        <v>248600</v>
      </c>
      <c r="L33" s="15">
        <f t="shared" si="16"/>
        <v>2983200</v>
      </c>
    </row>
    <row r="34" spans="1:19" x14ac:dyDescent="0.45">
      <c r="A34" s="16">
        <v>7</v>
      </c>
      <c r="B34" s="12" t="s">
        <v>17</v>
      </c>
      <c r="C34" s="29">
        <f t="shared" si="17"/>
        <v>4</v>
      </c>
      <c r="D34" s="29">
        <v>12</v>
      </c>
      <c r="E34" s="29">
        <f t="shared" si="13"/>
        <v>48</v>
      </c>
      <c r="F34" s="30">
        <f t="shared" si="18"/>
        <v>236600</v>
      </c>
      <c r="G34" s="30">
        <f t="shared" si="14"/>
        <v>11356800</v>
      </c>
      <c r="H34" s="11">
        <f t="shared" si="19"/>
        <v>4</v>
      </c>
      <c r="I34" s="9">
        <v>12</v>
      </c>
      <c r="J34" s="9">
        <f t="shared" si="15"/>
        <v>48</v>
      </c>
      <c r="K34" s="10">
        <f t="shared" si="20"/>
        <v>236600</v>
      </c>
      <c r="L34" s="15">
        <f t="shared" si="16"/>
        <v>11356800</v>
      </c>
      <c r="N34" s="27" t="s">
        <v>66</v>
      </c>
    </row>
    <row r="35" spans="1:19" x14ac:dyDescent="0.45">
      <c r="A35" s="16">
        <v>8</v>
      </c>
      <c r="B35" s="12" t="s">
        <v>18</v>
      </c>
      <c r="C35" s="29">
        <f t="shared" si="17"/>
        <v>19</v>
      </c>
      <c r="D35" s="29">
        <v>12</v>
      </c>
      <c r="E35" s="29">
        <f t="shared" si="13"/>
        <v>228</v>
      </c>
      <c r="F35" s="30">
        <f t="shared" si="18"/>
        <v>224600</v>
      </c>
      <c r="G35" s="30">
        <f t="shared" si="14"/>
        <v>51208800</v>
      </c>
      <c r="H35" s="11">
        <f t="shared" si="19"/>
        <v>23</v>
      </c>
      <c r="I35" s="9">
        <v>12</v>
      </c>
      <c r="J35" s="9">
        <f t="shared" si="15"/>
        <v>276</v>
      </c>
      <c r="K35" s="10">
        <f t="shared" si="20"/>
        <v>224600</v>
      </c>
      <c r="L35" s="15">
        <f t="shared" si="16"/>
        <v>61989600</v>
      </c>
      <c r="O35" s="7" t="s">
        <v>55</v>
      </c>
      <c r="P35" s="7" t="s">
        <v>7</v>
      </c>
      <c r="Q35" s="169" t="s">
        <v>59</v>
      </c>
      <c r="R35" s="169"/>
      <c r="S35" s="169"/>
    </row>
    <row r="36" spans="1:19" x14ac:dyDescent="0.45">
      <c r="A36" s="16">
        <v>9</v>
      </c>
      <c r="B36" s="12" t="s">
        <v>19</v>
      </c>
      <c r="C36" s="29">
        <f t="shared" si="17"/>
        <v>0</v>
      </c>
      <c r="D36" s="29">
        <v>12</v>
      </c>
      <c r="E36" s="29">
        <f t="shared" si="13"/>
        <v>0</v>
      </c>
      <c r="F36" s="30">
        <f t="shared" si="18"/>
        <v>0</v>
      </c>
      <c r="G36" s="30">
        <f t="shared" si="14"/>
        <v>0</v>
      </c>
      <c r="H36" s="11">
        <f t="shared" si="19"/>
        <v>25</v>
      </c>
      <c r="I36" s="9">
        <v>12</v>
      </c>
      <c r="J36" s="9">
        <f t="shared" si="15"/>
        <v>300</v>
      </c>
      <c r="K36" s="10">
        <f t="shared" si="20"/>
        <v>224600</v>
      </c>
      <c r="L36" s="15">
        <f t="shared" si="16"/>
        <v>67380000</v>
      </c>
      <c r="O36" s="11" t="s">
        <v>67</v>
      </c>
      <c r="P36" s="11" t="s">
        <v>69</v>
      </c>
      <c r="Q36" s="164" t="s">
        <v>69</v>
      </c>
      <c r="R36" s="164"/>
      <c r="S36" s="164"/>
    </row>
    <row r="37" spans="1:19" x14ac:dyDescent="0.45">
      <c r="A37" s="16">
        <v>10</v>
      </c>
      <c r="B37" s="12" t="s">
        <v>20</v>
      </c>
      <c r="C37" s="29">
        <f t="shared" si="17"/>
        <v>0</v>
      </c>
      <c r="D37" s="29">
        <v>12</v>
      </c>
      <c r="E37" s="29">
        <f t="shared" si="13"/>
        <v>0</v>
      </c>
      <c r="F37" s="30">
        <f t="shared" si="18"/>
        <v>0</v>
      </c>
      <c r="G37" s="30">
        <f t="shared" si="14"/>
        <v>0</v>
      </c>
      <c r="H37" s="11">
        <f t="shared" si="19"/>
        <v>16</v>
      </c>
      <c r="I37" s="9">
        <v>12</v>
      </c>
      <c r="J37" s="9">
        <f t="shared" si="15"/>
        <v>192</v>
      </c>
      <c r="K37" s="10">
        <f t="shared" si="20"/>
        <v>210000</v>
      </c>
      <c r="L37" s="15">
        <f t="shared" si="16"/>
        <v>40320000</v>
      </c>
      <c r="O37" s="11" t="s">
        <v>68</v>
      </c>
      <c r="P37" s="11" t="s">
        <v>69</v>
      </c>
      <c r="Q37" s="164" t="s">
        <v>69</v>
      </c>
      <c r="R37" s="164"/>
      <c r="S37" s="164"/>
    </row>
    <row r="38" spans="1:19" s="6" customFormat="1" x14ac:dyDescent="0.45">
      <c r="A38" s="14" t="s">
        <v>26</v>
      </c>
      <c r="B38" s="8" t="s">
        <v>71</v>
      </c>
      <c r="C38" s="32"/>
      <c r="D38" s="32"/>
      <c r="E38" s="32"/>
      <c r="F38" s="31"/>
      <c r="G38" s="31">
        <f>SUM(G39:G48)</f>
        <v>0</v>
      </c>
      <c r="H38" s="7"/>
      <c r="I38" s="7"/>
      <c r="J38" s="7"/>
      <c r="K38" s="13"/>
      <c r="L38" s="17">
        <f>SUM(L39:L48)</f>
        <v>284172432</v>
      </c>
      <c r="N38" s="28"/>
      <c r="O38" s="7" t="s">
        <v>39</v>
      </c>
      <c r="P38" s="11" t="s">
        <v>69</v>
      </c>
      <c r="Q38" s="164"/>
      <c r="R38" s="164"/>
      <c r="S38" s="164"/>
    </row>
    <row r="39" spans="1:19" x14ac:dyDescent="0.45">
      <c r="A39" s="16">
        <v>1</v>
      </c>
      <c r="B39" s="12" t="s">
        <v>11</v>
      </c>
      <c r="C39" s="29">
        <f>C5</f>
        <v>1</v>
      </c>
      <c r="D39" s="29">
        <v>0</v>
      </c>
      <c r="E39" s="29">
        <f t="shared" ref="E39:E48" si="21">C39*D39</f>
        <v>0</v>
      </c>
      <c r="F39" s="30">
        <f t="shared" ref="F39:F48" si="22">4.24%*F5</f>
        <v>222600</v>
      </c>
      <c r="G39" s="30">
        <f t="shared" ref="G39:G48" si="23">E39*F39</f>
        <v>0</v>
      </c>
      <c r="H39" s="11">
        <f>H5</f>
        <v>2</v>
      </c>
      <c r="I39" s="9">
        <v>12</v>
      </c>
      <c r="J39" s="9">
        <f t="shared" ref="J39:J48" si="24">H39*I39</f>
        <v>24</v>
      </c>
      <c r="K39" s="10">
        <f t="shared" ref="K39:K48" si="25">4.24%*K5</f>
        <v>222600</v>
      </c>
      <c r="L39" s="15">
        <f t="shared" ref="L39:L48" si="26">J39*K39</f>
        <v>5342400</v>
      </c>
      <c r="O39" s="6"/>
      <c r="P39" s="6"/>
      <c r="Q39" s="6"/>
    </row>
    <row r="40" spans="1:19" x14ac:dyDescent="0.45">
      <c r="A40" s="16">
        <v>2</v>
      </c>
      <c r="B40" s="12" t="s">
        <v>12</v>
      </c>
      <c r="C40" s="29">
        <f t="shared" ref="C40:C48" si="27">C6</f>
        <v>1</v>
      </c>
      <c r="D40" s="29">
        <v>0</v>
      </c>
      <c r="E40" s="29">
        <f t="shared" si="21"/>
        <v>0</v>
      </c>
      <c r="F40" s="30">
        <f t="shared" si="22"/>
        <v>243800</v>
      </c>
      <c r="G40" s="30">
        <f t="shared" si="23"/>
        <v>0</v>
      </c>
      <c r="H40" s="11">
        <f t="shared" ref="H40:H48" si="28">H6</f>
        <v>2</v>
      </c>
      <c r="I40" s="9">
        <v>12</v>
      </c>
      <c r="J40" s="9">
        <f t="shared" si="24"/>
        <v>24</v>
      </c>
      <c r="K40" s="10">
        <f t="shared" si="25"/>
        <v>243800</v>
      </c>
      <c r="L40" s="15">
        <f t="shared" si="26"/>
        <v>5851200</v>
      </c>
    </row>
    <row r="41" spans="1:19" x14ac:dyDescent="0.45">
      <c r="A41" s="16">
        <v>3</v>
      </c>
      <c r="B41" s="12" t="s">
        <v>13</v>
      </c>
      <c r="C41" s="29">
        <f t="shared" si="27"/>
        <v>4</v>
      </c>
      <c r="D41" s="29">
        <v>0</v>
      </c>
      <c r="E41" s="29">
        <f t="shared" si="21"/>
        <v>0</v>
      </c>
      <c r="F41" s="30">
        <f t="shared" si="22"/>
        <v>216409.60000000001</v>
      </c>
      <c r="G41" s="30">
        <f t="shared" si="23"/>
        <v>0</v>
      </c>
      <c r="H41" s="11">
        <f t="shared" si="28"/>
        <v>4</v>
      </c>
      <c r="I41" s="9">
        <v>12</v>
      </c>
      <c r="J41" s="9">
        <f t="shared" si="24"/>
        <v>48</v>
      </c>
      <c r="K41" s="10">
        <f t="shared" si="25"/>
        <v>216409.60000000001</v>
      </c>
      <c r="L41" s="15">
        <f t="shared" si="26"/>
        <v>10387660.800000001</v>
      </c>
    </row>
    <row r="42" spans="1:19" x14ac:dyDescent="0.45">
      <c r="A42" s="16">
        <v>4</v>
      </c>
      <c r="B42" s="12" t="s">
        <v>14</v>
      </c>
      <c r="C42" s="29">
        <f t="shared" si="27"/>
        <v>19</v>
      </c>
      <c r="D42" s="29">
        <v>0</v>
      </c>
      <c r="E42" s="29">
        <f t="shared" si="21"/>
        <v>0</v>
      </c>
      <c r="F42" s="30">
        <f t="shared" si="22"/>
        <v>216409.60000000001</v>
      </c>
      <c r="G42" s="30">
        <f t="shared" si="23"/>
        <v>0</v>
      </c>
      <c r="H42" s="11">
        <f t="shared" si="28"/>
        <v>19</v>
      </c>
      <c r="I42" s="9">
        <v>12</v>
      </c>
      <c r="J42" s="9">
        <f t="shared" si="24"/>
        <v>228</v>
      </c>
      <c r="K42" s="10">
        <f t="shared" si="25"/>
        <v>216409.60000000001</v>
      </c>
      <c r="L42" s="15">
        <f t="shared" si="26"/>
        <v>49341388.800000004</v>
      </c>
    </row>
    <row r="43" spans="1:19" x14ac:dyDescent="0.45">
      <c r="A43" s="16">
        <v>5</v>
      </c>
      <c r="B43" s="12" t="s">
        <v>15</v>
      </c>
      <c r="C43" s="29">
        <f t="shared" si="27"/>
        <v>7</v>
      </c>
      <c r="D43" s="29">
        <v>0</v>
      </c>
      <c r="E43" s="29">
        <f t="shared" si="21"/>
        <v>0</v>
      </c>
      <c r="F43" s="30">
        <f t="shared" si="22"/>
        <v>216409.60000000001</v>
      </c>
      <c r="G43" s="30">
        <f t="shared" si="23"/>
        <v>0</v>
      </c>
      <c r="H43" s="11">
        <f t="shared" si="28"/>
        <v>7</v>
      </c>
      <c r="I43" s="9">
        <v>12</v>
      </c>
      <c r="J43" s="9">
        <f t="shared" si="24"/>
        <v>84</v>
      </c>
      <c r="K43" s="10">
        <f t="shared" si="25"/>
        <v>216409.60000000001</v>
      </c>
      <c r="L43" s="15">
        <f t="shared" si="26"/>
        <v>18178406.400000002</v>
      </c>
    </row>
    <row r="44" spans="1:19" x14ac:dyDescent="0.45">
      <c r="A44" s="16">
        <v>6</v>
      </c>
      <c r="B44" s="12" t="s">
        <v>16</v>
      </c>
      <c r="C44" s="29">
        <f t="shared" si="27"/>
        <v>1</v>
      </c>
      <c r="D44" s="29">
        <v>0</v>
      </c>
      <c r="E44" s="29">
        <f t="shared" si="21"/>
        <v>0</v>
      </c>
      <c r="F44" s="30">
        <f t="shared" si="22"/>
        <v>263516</v>
      </c>
      <c r="G44" s="30">
        <f t="shared" si="23"/>
        <v>0</v>
      </c>
      <c r="H44" s="11">
        <f t="shared" si="28"/>
        <v>1</v>
      </c>
      <c r="I44" s="9">
        <v>12</v>
      </c>
      <c r="J44" s="9">
        <f t="shared" si="24"/>
        <v>12</v>
      </c>
      <c r="K44" s="10">
        <f t="shared" si="25"/>
        <v>263516</v>
      </c>
      <c r="L44" s="15">
        <f t="shared" si="26"/>
        <v>3162192</v>
      </c>
    </row>
    <row r="45" spans="1:19" x14ac:dyDescent="0.45">
      <c r="A45" s="16">
        <v>7</v>
      </c>
      <c r="B45" s="12" t="s">
        <v>17</v>
      </c>
      <c r="C45" s="29">
        <f t="shared" si="27"/>
        <v>4</v>
      </c>
      <c r="D45" s="29">
        <v>0</v>
      </c>
      <c r="E45" s="29">
        <f t="shared" si="21"/>
        <v>0</v>
      </c>
      <c r="F45" s="30">
        <f t="shared" si="22"/>
        <v>250796</v>
      </c>
      <c r="G45" s="30">
        <f t="shared" si="23"/>
        <v>0</v>
      </c>
      <c r="H45" s="11">
        <f t="shared" si="28"/>
        <v>4</v>
      </c>
      <c r="I45" s="9">
        <v>12</v>
      </c>
      <c r="J45" s="9">
        <f t="shared" si="24"/>
        <v>48</v>
      </c>
      <c r="K45" s="10">
        <f t="shared" si="25"/>
        <v>250796</v>
      </c>
      <c r="L45" s="15">
        <f t="shared" si="26"/>
        <v>12038208</v>
      </c>
    </row>
    <row r="46" spans="1:19" x14ac:dyDescent="0.45">
      <c r="A46" s="16">
        <v>8</v>
      </c>
      <c r="B46" s="12" t="s">
        <v>18</v>
      </c>
      <c r="C46" s="29">
        <f t="shared" si="27"/>
        <v>19</v>
      </c>
      <c r="D46" s="29">
        <v>0</v>
      </c>
      <c r="E46" s="29">
        <f t="shared" si="21"/>
        <v>0</v>
      </c>
      <c r="F46" s="30">
        <f t="shared" si="22"/>
        <v>238076</v>
      </c>
      <c r="G46" s="30">
        <f t="shared" si="23"/>
        <v>0</v>
      </c>
      <c r="H46" s="11">
        <f t="shared" si="28"/>
        <v>23</v>
      </c>
      <c r="I46" s="9">
        <v>12</v>
      </c>
      <c r="J46" s="9">
        <f t="shared" si="24"/>
        <v>276</v>
      </c>
      <c r="K46" s="10">
        <f t="shared" si="25"/>
        <v>238076</v>
      </c>
      <c r="L46" s="15">
        <f t="shared" si="26"/>
        <v>65708976</v>
      </c>
    </row>
    <row r="47" spans="1:19" x14ac:dyDescent="0.45">
      <c r="A47" s="16">
        <v>9</v>
      </c>
      <c r="B47" s="12" t="s">
        <v>19</v>
      </c>
      <c r="C47" s="29">
        <f t="shared" si="27"/>
        <v>0</v>
      </c>
      <c r="D47" s="29">
        <v>0</v>
      </c>
      <c r="E47" s="29">
        <f t="shared" si="21"/>
        <v>0</v>
      </c>
      <c r="F47" s="30">
        <f t="shared" si="22"/>
        <v>0</v>
      </c>
      <c r="G47" s="30">
        <f t="shared" si="23"/>
        <v>0</v>
      </c>
      <c r="H47" s="11">
        <f t="shared" si="28"/>
        <v>25</v>
      </c>
      <c r="I47" s="9">
        <v>12</v>
      </c>
      <c r="J47" s="9">
        <f t="shared" si="24"/>
        <v>300</v>
      </c>
      <c r="K47" s="10">
        <f t="shared" si="25"/>
        <v>238076</v>
      </c>
      <c r="L47" s="15">
        <f t="shared" si="26"/>
        <v>71422800</v>
      </c>
    </row>
    <row r="48" spans="1:19" x14ac:dyDescent="0.45">
      <c r="A48" s="16">
        <v>10</v>
      </c>
      <c r="B48" s="12" t="s">
        <v>20</v>
      </c>
      <c r="C48" s="29">
        <f t="shared" si="27"/>
        <v>0</v>
      </c>
      <c r="D48" s="29">
        <v>0</v>
      </c>
      <c r="E48" s="29">
        <f t="shared" si="21"/>
        <v>0</v>
      </c>
      <c r="F48" s="30">
        <f t="shared" si="22"/>
        <v>0</v>
      </c>
      <c r="G48" s="30">
        <f t="shared" si="23"/>
        <v>0</v>
      </c>
      <c r="H48" s="11">
        <f t="shared" si="28"/>
        <v>16</v>
      </c>
      <c r="I48" s="9">
        <v>12</v>
      </c>
      <c r="J48" s="9">
        <f t="shared" si="24"/>
        <v>192</v>
      </c>
      <c r="K48" s="10">
        <f t="shared" si="25"/>
        <v>222600</v>
      </c>
      <c r="L48" s="15">
        <f t="shared" si="26"/>
        <v>42739200</v>
      </c>
    </row>
    <row r="49" spans="1:17" s="6" customFormat="1" x14ac:dyDescent="0.45">
      <c r="A49" s="14" t="s">
        <v>27</v>
      </c>
      <c r="B49" s="8" t="s">
        <v>72</v>
      </c>
      <c r="C49" s="32"/>
      <c r="D49" s="32"/>
      <c r="E49" s="32"/>
      <c r="F49" s="31"/>
      <c r="G49" s="31">
        <f>SUM(G50:G59)</f>
        <v>300680000</v>
      </c>
      <c r="H49" s="7"/>
      <c r="I49" s="7"/>
      <c r="J49" s="7"/>
      <c r="K49" s="13"/>
      <c r="L49" s="17">
        <f>SUM(L50:L59)</f>
        <v>558515000</v>
      </c>
      <c r="N49" s="28"/>
      <c r="O49" s="1"/>
      <c r="P49" s="1"/>
      <c r="Q49" s="1"/>
    </row>
    <row r="50" spans="1:17" x14ac:dyDescent="0.45">
      <c r="A50" s="16">
        <v>1</v>
      </c>
      <c r="B50" s="12" t="s">
        <v>11</v>
      </c>
      <c r="C50" s="29">
        <f>C5</f>
        <v>1</v>
      </c>
      <c r="D50" s="29">
        <v>1</v>
      </c>
      <c r="E50" s="29">
        <f t="shared" ref="E50:E59" si="29">C50*D50</f>
        <v>1</v>
      </c>
      <c r="F50" s="30">
        <f>F5</f>
        <v>5250000</v>
      </c>
      <c r="G50" s="30">
        <f t="shared" ref="G50:G59" si="30">E50*F50</f>
        <v>5250000</v>
      </c>
      <c r="H50" s="11">
        <f>H5</f>
        <v>2</v>
      </c>
      <c r="I50" s="9">
        <v>1</v>
      </c>
      <c r="J50" s="9">
        <f t="shared" ref="J50:J59" si="31">H50*I50</f>
        <v>2</v>
      </c>
      <c r="K50" s="10">
        <f>K5</f>
        <v>5250000</v>
      </c>
      <c r="L50" s="15">
        <f t="shared" ref="L50:L59" si="32">J50*K50</f>
        <v>10500000</v>
      </c>
      <c r="O50" s="6"/>
      <c r="P50" s="6"/>
      <c r="Q50" s="6"/>
    </row>
    <row r="51" spans="1:17" x14ac:dyDescent="0.45">
      <c r="A51" s="16">
        <v>2</v>
      </c>
      <c r="B51" s="12" t="s">
        <v>12</v>
      </c>
      <c r="C51" s="29">
        <f t="shared" ref="C51:C59" si="33">C6</f>
        <v>1</v>
      </c>
      <c r="D51" s="29">
        <v>1</v>
      </c>
      <c r="E51" s="29">
        <f t="shared" si="29"/>
        <v>1</v>
      </c>
      <c r="F51" s="30">
        <f t="shared" ref="F51:F59" si="34">F6</f>
        <v>5750000</v>
      </c>
      <c r="G51" s="30">
        <f t="shared" si="30"/>
        <v>5750000</v>
      </c>
      <c r="H51" s="11">
        <f t="shared" ref="H51:H59" si="35">H6</f>
        <v>2</v>
      </c>
      <c r="I51" s="9">
        <v>1</v>
      </c>
      <c r="J51" s="9">
        <f t="shared" si="31"/>
        <v>2</v>
      </c>
      <c r="K51" s="10">
        <f t="shared" ref="K51:K59" si="36">K6</f>
        <v>5750000</v>
      </c>
      <c r="L51" s="15">
        <f t="shared" si="32"/>
        <v>11500000</v>
      </c>
    </row>
    <row r="52" spans="1:17" x14ac:dyDescent="0.45">
      <c r="A52" s="16">
        <v>3</v>
      </c>
      <c r="B52" s="12" t="s">
        <v>13</v>
      </c>
      <c r="C52" s="29">
        <f t="shared" si="33"/>
        <v>4</v>
      </c>
      <c r="D52" s="29">
        <v>1</v>
      </c>
      <c r="E52" s="29">
        <f t="shared" si="29"/>
        <v>4</v>
      </c>
      <c r="F52" s="30">
        <f t="shared" si="34"/>
        <v>5104000</v>
      </c>
      <c r="G52" s="30">
        <f t="shared" si="30"/>
        <v>20416000</v>
      </c>
      <c r="H52" s="11">
        <f t="shared" si="35"/>
        <v>4</v>
      </c>
      <c r="I52" s="9">
        <v>1</v>
      </c>
      <c r="J52" s="9">
        <f t="shared" si="31"/>
        <v>4</v>
      </c>
      <c r="K52" s="10">
        <f t="shared" si="36"/>
        <v>5104000</v>
      </c>
      <c r="L52" s="15">
        <f t="shared" si="32"/>
        <v>20416000</v>
      </c>
    </row>
    <row r="53" spans="1:17" x14ac:dyDescent="0.45">
      <c r="A53" s="16">
        <v>4</v>
      </c>
      <c r="B53" s="12" t="s">
        <v>14</v>
      </c>
      <c r="C53" s="29">
        <f t="shared" si="33"/>
        <v>19</v>
      </c>
      <c r="D53" s="29">
        <v>1</v>
      </c>
      <c r="E53" s="29">
        <f t="shared" si="29"/>
        <v>19</v>
      </c>
      <c r="F53" s="30">
        <f t="shared" si="34"/>
        <v>5104000</v>
      </c>
      <c r="G53" s="30">
        <f t="shared" si="30"/>
        <v>96976000</v>
      </c>
      <c r="H53" s="11">
        <f t="shared" si="35"/>
        <v>19</v>
      </c>
      <c r="I53" s="9">
        <v>1</v>
      </c>
      <c r="J53" s="9">
        <f t="shared" si="31"/>
        <v>19</v>
      </c>
      <c r="K53" s="10">
        <f t="shared" si="36"/>
        <v>5104000</v>
      </c>
      <c r="L53" s="15">
        <f t="shared" si="32"/>
        <v>96976000</v>
      </c>
    </row>
    <row r="54" spans="1:17" x14ac:dyDescent="0.45">
      <c r="A54" s="16">
        <v>5</v>
      </c>
      <c r="B54" s="12" t="s">
        <v>15</v>
      </c>
      <c r="C54" s="29">
        <f t="shared" si="33"/>
        <v>7</v>
      </c>
      <c r="D54" s="29">
        <v>1</v>
      </c>
      <c r="E54" s="29">
        <f t="shared" si="29"/>
        <v>7</v>
      </c>
      <c r="F54" s="30">
        <f t="shared" si="34"/>
        <v>5104000</v>
      </c>
      <c r="G54" s="30">
        <f t="shared" si="30"/>
        <v>35728000</v>
      </c>
      <c r="H54" s="11">
        <f t="shared" si="35"/>
        <v>7</v>
      </c>
      <c r="I54" s="9">
        <v>1</v>
      </c>
      <c r="J54" s="9">
        <f t="shared" si="31"/>
        <v>7</v>
      </c>
      <c r="K54" s="10">
        <f t="shared" si="36"/>
        <v>5104000</v>
      </c>
      <c r="L54" s="15">
        <f t="shared" si="32"/>
        <v>35728000</v>
      </c>
    </row>
    <row r="55" spans="1:17" x14ac:dyDescent="0.45">
      <c r="A55" s="16">
        <v>6</v>
      </c>
      <c r="B55" s="12" t="s">
        <v>16</v>
      </c>
      <c r="C55" s="29">
        <f t="shared" si="33"/>
        <v>1</v>
      </c>
      <c r="D55" s="29">
        <v>1</v>
      </c>
      <c r="E55" s="29">
        <f t="shared" si="29"/>
        <v>1</v>
      </c>
      <c r="F55" s="30">
        <f t="shared" si="34"/>
        <v>6215000</v>
      </c>
      <c r="G55" s="30">
        <f t="shared" si="30"/>
        <v>6215000</v>
      </c>
      <c r="H55" s="11">
        <f t="shared" si="35"/>
        <v>1</v>
      </c>
      <c r="I55" s="9">
        <v>1</v>
      </c>
      <c r="J55" s="9">
        <f t="shared" si="31"/>
        <v>1</v>
      </c>
      <c r="K55" s="10">
        <f t="shared" si="36"/>
        <v>6215000</v>
      </c>
      <c r="L55" s="15">
        <f t="shared" si="32"/>
        <v>6215000</v>
      </c>
    </row>
    <row r="56" spans="1:17" x14ac:dyDescent="0.45">
      <c r="A56" s="16">
        <v>7</v>
      </c>
      <c r="B56" s="12" t="s">
        <v>17</v>
      </c>
      <c r="C56" s="29">
        <f t="shared" si="33"/>
        <v>4</v>
      </c>
      <c r="D56" s="29">
        <v>1</v>
      </c>
      <c r="E56" s="29">
        <f t="shared" si="29"/>
        <v>4</v>
      </c>
      <c r="F56" s="30">
        <f t="shared" si="34"/>
        <v>5915000</v>
      </c>
      <c r="G56" s="30">
        <f t="shared" si="30"/>
        <v>23660000</v>
      </c>
      <c r="H56" s="11">
        <f t="shared" si="35"/>
        <v>4</v>
      </c>
      <c r="I56" s="9">
        <v>1</v>
      </c>
      <c r="J56" s="9">
        <f t="shared" si="31"/>
        <v>4</v>
      </c>
      <c r="K56" s="10">
        <f t="shared" si="36"/>
        <v>5915000</v>
      </c>
      <c r="L56" s="15">
        <f t="shared" si="32"/>
        <v>23660000</v>
      </c>
    </row>
    <row r="57" spans="1:17" x14ac:dyDescent="0.45">
      <c r="A57" s="16">
        <v>8</v>
      </c>
      <c r="B57" s="12" t="s">
        <v>18</v>
      </c>
      <c r="C57" s="29">
        <f t="shared" si="33"/>
        <v>19</v>
      </c>
      <c r="D57" s="29">
        <v>1</v>
      </c>
      <c r="E57" s="29">
        <f t="shared" si="29"/>
        <v>19</v>
      </c>
      <c r="F57" s="30">
        <f t="shared" si="34"/>
        <v>5615000</v>
      </c>
      <c r="G57" s="30">
        <f t="shared" si="30"/>
        <v>106685000</v>
      </c>
      <c r="H57" s="11">
        <f t="shared" si="35"/>
        <v>23</v>
      </c>
      <c r="I57" s="9">
        <v>1</v>
      </c>
      <c r="J57" s="9">
        <f t="shared" si="31"/>
        <v>23</v>
      </c>
      <c r="K57" s="10">
        <f t="shared" si="36"/>
        <v>5615000</v>
      </c>
      <c r="L57" s="15">
        <f t="shared" si="32"/>
        <v>129145000</v>
      </c>
    </row>
    <row r="58" spans="1:17" x14ac:dyDescent="0.45">
      <c r="A58" s="16">
        <v>9</v>
      </c>
      <c r="B58" s="12" t="s">
        <v>19</v>
      </c>
      <c r="C58" s="29">
        <f t="shared" si="33"/>
        <v>0</v>
      </c>
      <c r="D58" s="29">
        <v>1</v>
      </c>
      <c r="E58" s="29">
        <f t="shared" si="29"/>
        <v>0</v>
      </c>
      <c r="F58" s="30">
        <f t="shared" si="34"/>
        <v>0</v>
      </c>
      <c r="G58" s="30">
        <f t="shared" si="30"/>
        <v>0</v>
      </c>
      <c r="H58" s="11">
        <f t="shared" si="35"/>
        <v>25</v>
      </c>
      <c r="I58" s="9">
        <v>1</v>
      </c>
      <c r="J58" s="9">
        <f t="shared" si="31"/>
        <v>25</v>
      </c>
      <c r="K58" s="10">
        <f t="shared" si="36"/>
        <v>5615000</v>
      </c>
      <c r="L58" s="15">
        <f t="shared" si="32"/>
        <v>140375000</v>
      </c>
    </row>
    <row r="59" spans="1:17" x14ac:dyDescent="0.45">
      <c r="A59" s="16">
        <v>10</v>
      </c>
      <c r="B59" s="12" t="s">
        <v>20</v>
      </c>
      <c r="C59" s="29">
        <f t="shared" si="33"/>
        <v>0</v>
      </c>
      <c r="D59" s="29">
        <v>1</v>
      </c>
      <c r="E59" s="29">
        <f t="shared" si="29"/>
        <v>0</v>
      </c>
      <c r="F59" s="30">
        <f t="shared" si="34"/>
        <v>0</v>
      </c>
      <c r="G59" s="30">
        <f t="shared" si="30"/>
        <v>0</v>
      </c>
      <c r="H59" s="11">
        <f t="shared" si="35"/>
        <v>16</v>
      </c>
      <c r="I59" s="9">
        <v>1</v>
      </c>
      <c r="J59" s="9">
        <f t="shared" si="31"/>
        <v>16</v>
      </c>
      <c r="K59" s="10">
        <f t="shared" si="36"/>
        <v>5250000</v>
      </c>
      <c r="L59" s="15">
        <f t="shared" si="32"/>
        <v>84000000</v>
      </c>
    </row>
    <row r="60" spans="1:17" s="6" customFormat="1" x14ac:dyDescent="0.45">
      <c r="A60" s="14" t="s">
        <v>28</v>
      </c>
      <c r="B60" s="8" t="s">
        <v>73</v>
      </c>
      <c r="C60" s="32"/>
      <c r="D60" s="32"/>
      <c r="E60" s="32"/>
      <c r="F60" s="31"/>
      <c r="G60" s="31">
        <f>SUM(G61:G70)</f>
        <v>0</v>
      </c>
      <c r="H60" s="11"/>
      <c r="I60" s="7"/>
      <c r="J60" s="7"/>
      <c r="K60" s="13"/>
      <c r="L60" s="17">
        <f>SUM(L61:L70)</f>
        <v>558515000</v>
      </c>
      <c r="N60" s="28"/>
      <c r="O60" s="1"/>
      <c r="P60" s="1"/>
      <c r="Q60" s="1"/>
    </row>
    <row r="61" spans="1:17" x14ac:dyDescent="0.45">
      <c r="A61" s="16">
        <v>1</v>
      </c>
      <c r="B61" s="12" t="s">
        <v>11</v>
      </c>
      <c r="C61" s="29">
        <f>C5</f>
        <v>1</v>
      </c>
      <c r="D61" s="29">
        <v>0</v>
      </c>
      <c r="E61" s="29">
        <f t="shared" ref="E61:E70" si="37">C61*D61</f>
        <v>0</v>
      </c>
      <c r="F61" s="30">
        <f>F5</f>
        <v>5250000</v>
      </c>
      <c r="G61" s="30">
        <f t="shared" ref="G61:G70" si="38">E61*F61</f>
        <v>0</v>
      </c>
      <c r="H61" s="11">
        <f>H5</f>
        <v>2</v>
      </c>
      <c r="I61" s="9">
        <v>1</v>
      </c>
      <c r="J61" s="9">
        <f t="shared" ref="J61:J70" si="39">H61*I61</f>
        <v>2</v>
      </c>
      <c r="K61" s="10">
        <f>K5</f>
        <v>5250000</v>
      </c>
      <c r="L61" s="15">
        <f t="shared" ref="L61:L70" si="40">J61*K61</f>
        <v>10500000</v>
      </c>
      <c r="O61" s="6"/>
      <c r="P61" s="6"/>
      <c r="Q61" s="6"/>
    </row>
    <row r="62" spans="1:17" x14ac:dyDescent="0.45">
      <c r="A62" s="16">
        <v>2</v>
      </c>
      <c r="B62" s="12" t="s">
        <v>12</v>
      </c>
      <c r="C62" s="29">
        <f t="shared" ref="C62:C70" si="41">C6</f>
        <v>1</v>
      </c>
      <c r="D62" s="29">
        <v>0</v>
      </c>
      <c r="E62" s="29">
        <f t="shared" si="37"/>
        <v>0</v>
      </c>
      <c r="F62" s="30">
        <f t="shared" ref="F62:F70" si="42">F6</f>
        <v>5750000</v>
      </c>
      <c r="G62" s="30">
        <f t="shared" si="38"/>
        <v>0</v>
      </c>
      <c r="H62" s="11">
        <f t="shared" ref="H62:H70" si="43">H6</f>
        <v>2</v>
      </c>
      <c r="I62" s="9">
        <v>1</v>
      </c>
      <c r="J62" s="9">
        <f t="shared" si="39"/>
        <v>2</v>
      </c>
      <c r="K62" s="10">
        <f t="shared" ref="K62:K70" si="44">K6</f>
        <v>5750000</v>
      </c>
      <c r="L62" s="15">
        <f t="shared" si="40"/>
        <v>11500000</v>
      </c>
    </row>
    <row r="63" spans="1:17" x14ac:dyDescent="0.45">
      <c r="A63" s="16">
        <v>3</v>
      </c>
      <c r="B63" s="12" t="s">
        <v>13</v>
      </c>
      <c r="C63" s="29">
        <f t="shared" si="41"/>
        <v>4</v>
      </c>
      <c r="D63" s="29">
        <v>0</v>
      </c>
      <c r="E63" s="29">
        <f t="shared" si="37"/>
        <v>0</v>
      </c>
      <c r="F63" s="30">
        <f t="shared" si="42"/>
        <v>5104000</v>
      </c>
      <c r="G63" s="30">
        <f t="shared" si="38"/>
        <v>0</v>
      </c>
      <c r="H63" s="11">
        <f t="shared" si="43"/>
        <v>4</v>
      </c>
      <c r="I63" s="9">
        <v>1</v>
      </c>
      <c r="J63" s="9">
        <f t="shared" si="39"/>
        <v>4</v>
      </c>
      <c r="K63" s="10">
        <f t="shared" si="44"/>
        <v>5104000</v>
      </c>
      <c r="L63" s="15">
        <f t="shared" si="40"/>
        <v>20416000</v>
      </c>
    </row>
    <row r="64" spans="1:17" x14ac:dyDescent="0.45">
      <c r="A64" s="16">
        <v>4</v>
      </c>
      <c r="B64" s="12" t="s">
        <v>14</v>
      </c>
      <c r="C64" s="29">
        <f t="shared" si="41"/>
        <v>19</v>
      </c>
      <c r="D64" s="29">
        <v>0</v>
      </c>
      <c r="E64" s="29">
        <f t="shared" si="37"/>
        <v>0</v>
      </c>
      <c r="F64" s="30">
        <f t="shared" si="42"/>
        <v>5104000</v>
      </c>
      <c r="G64" s="30">
        <f t="shared" si="38"/>
        <v>0</v>
      </c>
      <c r="H64" s="11">
        <f t="shared" si="43"/>
        <v>19</v>
      </c>
      <c r="I64" s="9">
        <v>1</v>
      </c>
      <c r="J64" s="9">
        <f t="shared" si="39"/>
        <v>19</v>
      </c>
      <c r="K64" s="10">
        <f t="shared" si="44"/>
        <v>5104000</v>
      </c>
      <c r="L64" s="15">
        <f t="shared" si="40"/>
        <v>96976000</v>
      </c>
    </row>
    <row r="65" spans="1:12" x14ac:dyDescent="0.45">
      <c r="A65" s="16">
        <v>5</v>
      </c>
      <c r="B65" s="12" t="s">
        <v>15</v>
      </c>
      <c r="C65" s="29">
        <f t="shared" si="41"/>
        <v>7</v>
      </c>
      <c r="D65" s="29">
        <v>0</v>
      </c>
      <c r="E65" s="29">
        <f t="shared" si="37"/>
        <v>0</v>
      </c>
      <c r="F65" s="30">
        <f t="shared" si="42"/>
        <v>5104000</v>
      </c>
      <c r="G65" s="30">
        <f t="shared" si="38"/>
        <v>0</v>
      </c>
      <c r="H65" s="11">
        <f t="shared" si="43"/>
        <v>7</v>
      </c>
      <c r="I65" s="9">
        <v>1</v>
      </c>
      <c r="J65" s="9">
        <f t="shared" si="39"/>
        <v>7</v>
      </c>
      <c r="K65" s="10">
        <f t="shared" si="44"/>
        <v>5104000</v>
      </c>
      <c r="L65" s="15">
        <f t="shared" si="40"/>
        <v>35728000</v>
      </c>
    </row>
    <row r="66" spans="1:12" x14ac:dyDescent="0.45">
      <c r="A66" s="16">
        <v>6</v>
      </c>
      <c r="B66" s="12" t="s">
        <v>16</v>
      </c>
      <c r="C66" s="29">
        <f t="shared" si="41"/>
        <v>1</v>
      </c>
      <c r="D66" s="29">
        <v>0</v>
      </c>
      <c r="E66" s="29">
        <f t="shared" si="37"/>
        <v>0</v>
      </c>
      <c r="F66" s="30">
        <f t="shared" si="42"/>
        <v>6215000</v>
      </c>
      <c r="G66" s="30">
        <f t="shared" si="38"/>
        <v>0</v>
      </c>
      <c r="H66" s="11">
        <f t="shared" si="43"/>
        <v>1</v>
      </c>
      <c r="I66" s="9">
        <v>1</v>
      </c>
      <c r="J66" s="9">
        <f t="shared" si="39"/>
        <v>1</v>
      </c>
      <c r="K66" s="10">
        <f t="shared" si="44"/>
        <v>6215000</v>
      </c>
      <c r="L66" s="15">
        <f t="shared" si="40"/>
        <v>6215000</v>
      </c>
    </row>
    <row r="67" spans="1:12" x14ac:dyDescent="0.45">
      <c r="A67" s="16">
        <v>7</v>
      </c>
      <c r="B67" s="12" t="s">
        <v>17</v>
      </c>
      <c r="C67" s="29">
        <f t="shared" si="41"/>
        <v>4</v>
      </c>
      <c r="D67" s="29">
        <v>0</v>
      </c>
      <c r="E67" s="29">
        <f t="shared" si="37"/>
        <v>0</v>
      </c>
      <c r="F67" s="30">
        <f t="shared" si="42"/>
        <v>5915000</v>
      </c>
      <c r="G67" s="30">
        <f t="shared" si="38"/>
        <v>0</v>
      </c>
      <c r="H67" s="11">
        <f t="shared" si="43"/>
        <v>4</v>
      </c>
      <c r="I67" s="9">
        <v>1</v>
      </c>
      <c r="J67" s="9">
        <f t="shared" si="39"/>
        <v>4</v>
      </c>
      <c r="K67" s="10">
        <f t="shared" si="44"/>
        <v>5915000</v>
      </c>
      <c r="L67" s="15">
        <f t="shared" si="40"/>
        <v>23660000</v>
      </c>
    </row>
    <row r="68" spans="1:12" x14ac:dyDescent="0.45">
      <c r="A68" s="16">
        <v>8</v>
      </c>
      <c r="B68" s="12" t="s">
        <v>18</v>
      </c>
      <c r="C68" s="29">
        <f t="shared" si="41"/>
        <v>19</v>
      </c>
      <c r="D68" s="29">
        <v>0</v>
      </c>
      <c r="E68" s="29">
        <f t="shared" si="37"/>
        <v>0</v>
      </c>
      <c r="F68" s="30">
        <f t="shared" si="42"/>
        <v>5615000</v>
      </c>
      <c r="G68" s="30">
        <f t="shared" si="38"/>
        <v>0</v>
      </c>
      <c r="H68" s="11">
        <f t="shared" si="43"/>
        <v>23</v>
      </c>
      <c r="I68" s="9">
        <v>1</v>
      </c>
      <c r="J68" s="9">
        <f t="shared" si="39"/>
        <v>23</v>
      </c>
      <c r="K68" s="10">
        <f t="shared" si="44"/>
        <v>5615000</v>
      </c>
      <c r="L68" s="15">
        <f t="shared" si="40"/>
        <v>129145000</v>
      </c>
    </row>
    <row r="69" spans="1:12" x14ac:dyDescent="0.45">
      <c r="A69" s="16">
        <v>9</v>
      </c>
      <c r="B69" s="12" t="s">
        <v>19</v>
      </c>
      <c r="C69" s="29">
        <f t="shared" si="41"/>
        <v>0</v>
      </c>
      <c r="D69" s="29">
        <v>0</v>
      </c>
      <c r="E69" s="29">
        <f t="shared" si="37"/>
        <v>0</v>
      </c>
      <c r="F69" s="30">
        <f t="shared" si="42"/>
        <v>0</v>
      </c>
      <c r="G69" s="30">
        <f t="shared" si="38"/>
        <v>0</v>
      </c>
      <c r="H69" s="11">
        <f t="shared" si="43"/>
        <v>25</v>
      </c>
      <c r="I69" s="9">
        <v>1</v>
      </c>
      <c r="J69" s="9">
        <f t="shared" si="39"/>
        <v>25</v>
      </c>
      <c r="K69" s="10">
        <f t="shared" si="44"/>
        <v>5615000</v>
      </c>
      <c r="L69" s="15">
        <f t="shared" si="40"/>
        <v>140375000</v>
      </c>
    </row>
    <row r="70" spans="1:12" x14ac:dyDescent="0.45">
      <c r="A70" s="16">
        <v>10</v>
      </c>
      <c r="B70" s="12" t="s">
        <v>20</v>
      </c>
      <c r="C70" s="29">
        <f t="shared" si="41"/>
        <v>0</v>
      </c>
      <c r="D70" s="29">
        <v>0</v>
      </c>
      <c r="E70" s="29">
        <f t="shared" si="37"/>
        <v>0</v>
      </c>
      <c r="F70" s="30">
        <f t="shared" si="42"/>
        <v>0</v>
      </c>
      <c r="G70" s="30">
        <f t="shared" si="38"/>
        <v>0</v>
      </c>
      <c r="H70" s="11">
        <f t="shared" si="43"/>
        <v>16</v>
      </c>
      <c r="I70" s="9">
        <v>1</v>
      </c>
      <c r="J70" s="9">
        <f t="shared" si="39"/>
        <v>16</v>
      </c>
      <c r="K70" s="10">
        <f t="shared" si="44"/>
        <v>5250000</v>
      </c>
      <c r="L70" s="15">
        <f t="shared" si="40"/>
        <v>84000000</v>
      </c>
    </row>
    <row r="71" spans="1:12" x14ac:dyDescent="0.45">
      <c r="A71" s="14" t="s">
        <v>21</v>
      </c>
      <c r="B71" s="8" t="s">
        <v>29</v>
      </c>
      <c r="C71" s="29"/>
      <c r="D71" s="29"/>
      <c r="E71" s="29"/>
      <c r="F71" s="30"/>
      <c r="G71" s="31">
        <f>SUM(G72:G77)</f>
        <v>206500000</v>
      </c>
      <c r="H71" s="11"/>
      <c r="I71" s="11"/>
      <c r="J71" s="11"/>
      <c r="K71" s="10"/>
      <c r="L71" s="17">
        <f>SUM(L72:L77)</f>
        <v>352500000</v>
      </c>
    </row>
    <row r="72" spans="1:12" x14ac:dyDescent="0.45">
      <c r="A72" s="16">
        <v>1</v>
      </c>
      <c r="B72" s="12" t="s">
        <v>30</v>
      </c>
      <c r="C72" s="29">
        <f>SUM(C5,C6,C7,C8,C9,C13)</f>
        <v>32</v>
      </c>
      <c r="D72" s="29">
        <v>2</v>
      </c>
      <c r="E72" s="29">
        <f t="shared" ref="E72:E77" si="45">C72*D72</f>
        <v>64</v>
      </c>
      <c r="F72" s="30">
        <v>550000</v>
      </c>
      <c r="G72" s="30">
        <f t="shared" ref="G72:G77" si="46">E72*F72</f>
        <v>35200000</v>
      </c>
      <c r="H72" s="11">
        <f>SUM(H5,H6,H7,H8,H9,H13)</f>
        <v>59</v>
      </c>
      <c r="I72" s="11">
        <v>2</v>
      </c>
      <c r="J72" s="9">
        <f t="shared" ref="J72:J77" si="47">H72*I72</f>
        <v>118</v>
      </c>
      <c r="K72" s="10">
        <v>550000</v>
      </c>
      <c r="L72" s="15">
        <f t="shared" ref="L72:L77" si="48">J72*K72</f>
        <v>64900000</v>
      </c>
    </row>
    <row r="73" spans="1:12" x14ac:dyDescent="0.45">
      <c r="A73" s="16">
        <v>2</v>
      </c>
      <c r="B73" s="12" t="s">
        <v>32</v>
      </c>
      <c r="C73" s="29">
        <f>SUM(C5,C7,C8,C9,C13,C14)</f>
        <v>31</v>
      </c>
      <c r="D73" s="29">
        <v>1</v>
      </c>
      <c r="E73" s="29">
        <f t="shared" si="45"/>
        <v>31</v>
      </c>
      <c r="F73" s="30">
        <v>1500000</v>
      </c>
      <c r="G73" s="30">
        <f t="shared" si="46"/>
        <v>46500000</v>
      </c>
      <c r="H73" s="11">
        <f>SUM(H5,H7,H8,H9,H11,H12,H13,H14)</f>
        <v>100</v>
      </c>
      <c r="I73" s="11">
        <v>1</v>
      </c>
      <c r="J73" s="9">
        <f t="shared" si="47"/>
        <v>100</v>
      </c>
      <c r="K73" s="10">
        <v>1500000</v>
      </c>
      <c r="L73" s="15">
        <f t="shared" si="48"/>
        <v>150000000</v>
      </c>
    </row>
    <row r="74" spans="1:12" x14ac:dyDescent="0.45">
      <c r="A74" s="16">
        <v>3</v>
      </c>
      <c r="B74" s="12" t="s">
        <v>31</v>
      </c>
      <c r="C74" s="29">
        <f>SUM(C10,C11,C12,C14)</f>
        <v>24</v>
      </c>
      <c r="D74" s="29">
        <v>2</v>
      </c>
      <c r="E74" s="29">
        <f t="shared" si="45"/>
        <v>48</v>
      </c>
      <c r="F74" s="30">
        <v>1200000</v>
      </c>
      <c r="G74" s="30">
        <f t="shared" si="46"/>
        <v>57600000</v>
      </c>
      <c r="H74" s="11">
        <f>SUM(H10,H11,H12,H14)</f>
        <v>44</v>
      </c>
      <c r="I74" s="11">
        <v>2</v>
      </c>
      <c r="J74" s="9">
        <f t="shared" si="47"/>
        <v>88</v>
      </c>
      <c r="K74" s="10">
        <v>1200000</v>
      </c>
      <c r="L74" s="15">
        <f t="shared" si="48"/>
        <v>105600000</v>
      </c>
    </row>
    <row r="75" spans="1:12" x14ac:dyDescent="0.45">
      <c r="A75" s="16">
        <v>4</v>
      </c>
      <c r="B75" s="12" t="s">
        <v>33</v>
      </c>
      <c r="C75" s="29">
        <f>SUM(C10,C11,C12)</f>
        <v>24</v>
      </c>
      <c r="D75" s="29">
        <v>4</v>
      </c>
      <c r="E75" s="29">
        <f t="shared" si="45"/>
        <v>96</v>
      </c>
      <c r="F75" s="30">
        <v>100000</v>
      </c>
      <c r="G75" s="30">
        <f t="shared" si="46"/>
        <v>9600000</v>
      </c>
      <c r="H75" s="11">
        <f>SUM(H10,H11,H12)</f>
        <v>28</v>
      </c>
      <c r="I75" s="11">
        <v>4</v>
      </c>
      <c r="J75" s="9">
        <f t="shared" si="47"/>
        <v>112</v>
      </c>
      <c r="K75" s="10">
        <v>100000</v>
      </c>
      <c r="L75" s="15">
        <f t="shared" si="48"/>
        <v>11200000</v>
      </c>
    </row>
    <row r="76" spans="1:12" x14ac:dyDescent="0.45">
      <c r="A76" s="16">
        <v>5</v>
      </c>
      <c r="B76" s="12" t="s">
        <v>34</v>
      </c>
      <c r="C76" s="29">
        <f>SUM(C10,C11,C12)</f>
        <v>24</v>
      </c>
      <c r="D76" s="29">
        <v>4</v>
      </c>
      <c r="E76" s="29">
        <f t="shared" si="45"/>
        <v>96</v>
      </c>
      <c r="F76" s="30">
        <v>100000</v>
      </c>
      <c r="G76" s="30">
        <f t="shared" si="46"/>
        <v>9600000</v>
      </c>
      <c r="H76" s="11">
        <f>SUM(H11,H12,H13)</f>
        <v>52</v>
      </c>
      <c r="I76" s="11">
        <v>4</v>
      </c>
      <c r="J76" s="9">
        <f t="shared" si="47"/>
        <v>208</v>
      </c>
      <c r="K76" s="10">
        <v>100000</v>
      </c>
      <c r="L76" s="15">
        <f t="shared" si="48"/>
        <v>20800000</v>
      </c>
    </row>
    <row r="77" spans="1:12" x14ac:dyDescent="0.45">
      <c r="A77" s="16">
        <v>6</v>
      </c>
      <c r="B77" s="12" t="s">
        <v>35</v>
      </c>
      <c r="C77" s="29">
        <v>8</v>
      </c>
      <c r="D77" s="29">
        <v>1</v>
      </c>
      <c r="E77" s="29">
        <f t="shared" si="45"/>
        <v>8</v>
      </c>
      <c r="F77" s="30">
        <v>6000000</v>
      </c>
      <c r="G77" s="30">
        <f t="shared" si="46"/>
        <v>48000000</v>
      </c>
      <c r="H77" s="11">
        <v>0</v>
      </c>
      <c r="I77" s="11">
        <v>0</v>
      </c>
      <c r="J77" s="9">
        <f t="shared" si="47"/>
        <v>0</v>
      </c>
      <c r="K77" s="10">
        <v>0</v>
      </c>
      <c r="L77" s="15">
        <f t="shared" si="48"/>
        <v>0</v>
      </c>
    </row>
    <row r="78" spans="1:12" x14ac:dyDescent="0.45">
      <c r="A78" s="14" t="s">
        <v>40</v>
      </c>
      <c r="B78" s="8" t="s">
        <v>37</v>
      </c>
      <c r="C78" s="29"/>
      <c r="D78" s="29"/>
      <c r="E78" s="29"/>
      <c r="F78" s="30"/>
      <c r="G78" s="31">
        <f>10%*SUM(G4,G16,G27,G38,G49,G60,G71)</f>
        <v>440481986.8208093</v>
      </c>
      <c r="H78" s="11"/>
      <c r="I78" s="11"/>
      <c r="J78" s="11"/>
      <c r="K78" s="10"/>
      <c r="L78" s="17">
        <f>10%*SUM(L4,L16,L27,L38,L49,L60,L71)</f>
        <v>899838451.63930631</v>
      </c>
    </row>
    <row r="79" spans="1:12" x14ac:dyDescent="0.45">
      <c r="A79" s="16"/>
      <c r="B79" s="8"/>
      <c r="C79" s="29"/>
      <c r="D79" s="29"/>
      <c r="E79" s="29"/>
      <c r="F79" s="33" t="s">
        <v>36</v>
      </c>
      <c r="G79" s="31">
        <f>SUM(G4,G16,G27,G38,G49,G60,G71,G78)</f>
        <v>4845301855.0289021</v>
      </c>
      <c r="H79" s="11"/>
      <c r="I79" s="11"/>
      <c r="J79" s="11"/>
      <c r="K79" s="8" t="s">
        <v>36</v>
      </c>
      <c r="L79" s="17">
        <f>SUM(L4,L16,L27,L38,L49,L60,L71,L78)</f>
        <v>9898222968.0323696</v>
      </c>
    </row>
    <row r="80" spans="1:12" x14ac:dyDescent="0.45">
      <c r="A80" s="16"/>
      <c r="B80" s="8"/>
      <c r="C80" s="29"/>
      <c r="D80" s="29"/>
      <c r="E80" s="29"/>
      <c r="F80" s="33" t="s">
        <v>38</v>
      </c>
      <c r="G80" s="31">
        <f>G79*11%</f>
        <v>532983204.0531792</v>
      </c>
      <c r="H80" s="11"/>
      <c r="I80" s="11"/>
      <c r="J80" s="11"/>
      <c r="K80" s="8" t="s">
        <v>41</v>
      </c>
      <c r="L80" s="17">
        <f>L79*12%</f>
        <v>1187786756.1638844</v>
      </c>
    </row>
    <row r="81" spans="1:12" ht="19.5" thickBot="1" x14ac:dyDescent="0.5">
      <c r="A81" s="18"/>
      <c r="B81" s="21"/>
      <c r="C81" s="34"/>
      <c r="D81" s="34"/>
      <c r="E81" s="34"/>
      <c r="F81" s="35" t="s">
        <v>39</v>
      </c>
      <c r="G81" s="36">
        <f>G79+G80</f>
        <v>5378285059.0820808</v>
      </c>
      <c r="H81" s="19"/>
      <c r="I81" s="19"/>
      <c r="J81" s="19"/>
      <c r="K81" s="21" t="s">
        <v>39</v>
      </c>
      <c r="L81" s="22">
        <f>L79+L80</f>
        <v>11086009724.196255</v>
      </c>
    </row>
  </sheetData>
  <mergeCells count="24">
    <mergeCell ref="Q35:S35"/>
    <mergeCell ref="Q36:S36"/>
    <mergeCell ref="Q37:S37"/>
    <mergeCell ref="Q38:S38"/>
    <mergeCell ref="Q25:V25"/>
    <mergeCell ref="Q28:S28"/>
    <mergeCell ref="Q30:S30"/>
    <mergeCell ref="Q29:S29"/>
    <mergeCell ref="Q31:S31"/>
    <mergeCell ref="Q32:S32"/>
    <mergeCell ref="Q21:V21"/>
    <mergeCell ref="Q22:V22"/>
    <mergeCell ref="Q23:V23"/>
    <mergeCell ref="Q24:V24"/>
    <mergeCell ref="K2:K3"/>
    <mergeCell ref="L2:L3"/>
    <mergeCell ref="C1:G1"/>
    <mergeCell ref="H1:L1"/>
    <mergeCell ref="B1:B3"/>
    <mergeCell ref="A1:A3"/>
    <mergeCell ref="C2:E2"/>
    <mergeCell ref="F2:F3"/>
    <mergeCell ref="G2:G3"/>
    <mergeCell ref="H2:J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6C5B612D30D84AA71A236528F8D995" ma:contentTypeVersion="11" ma:contentTypeDescription="Create a new document." ma:contentTypeScope="" ma:versionID="64e2c2ff4cd7e8764f2e5501b6e9544a">
  <xsd:schema xmlns:xsd="http://www.w3.org/2001/XMLSchema" xmlns:xs="http://www.w3.org/2001/XMLSchema" xmlns:p="http://schemas.microsoft.com/office/2006/metadata/properties" xmlns:ns2="b9553eab-4e68-45a4-84e5-18e43fe8ac05" xmlns:ns3="54a140c4-227f-4b51-a4cc-2dbc5d30f8bb" targetNamespace="http://schemas.microsoft.com/office/2006/metadata/properties" ma:root="true" ma:fieldsID="1364b5ff7bb9cef044fb14184e98b906" ns2:_="" ns3:_="">
    <xsd:import namespace="b9553eab-4e68-45a4-84e5-18e43fe8ac05"/>
    <xsd:import namespace="54a140c4-227f-4b51-a4cc-2dbc5d30f8b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53eab-4e68-45a4-84e5-18e43fe8ac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9f60682-00e6-423c-9cae-e730a3e866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a140c4-227f-4b51-a4cc-2dbc5d30f8b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23329b0-bbb1-4026-86d6-d2494453d635}" ma:internalName="TaxCatchAll" ma:showField="CatchAllData" ma:web="c4d24e8f-c89f-4046-b7c0-6530ce50db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553eab-4e68-45a4-84e5-18e43fe8ac05">
      <Terms xmlns="http://schemas.microsoft.com/office/infopath/2007/PartnerControls"/>
    </lcf76f155ced4ddcb4097134ff3c332f>
    <TaxCatchAll xmlns="54a140c4-227f-4b51-a4cc-2dbc5d30f8bb" xsi:nil="true"/>
  </documentManagement>
</p:properties>
</file>

<file path=customXml/itemProps1.xml><?xml version="1.0" encoding="utf-8"?>
<ds:datastoreItem xmlns:ds="http://schemas.openxmlformats.org/officeDocument/2006/customXml" ds:itemID="{3B3B9D0F-ED27-42C8-97C5-574DEF8CDA76}"/>
</file>

<file path=customXml/itemProps2.xml><?xml version="1.0" encoding="utf-8"?>
<ds:datastoreItem xmlns:ds="http://schemas.openxmlformats.org/officeDocument/2006/customXml" ds:itemID="{4F1242C5-8559-47AF-B5C1-179D7F60EAC8}"/>
</file>

<file path=customXml/itemProps3.xml><?xml version="1.0" encoding="utf-8"?>
<ds:datastoreItem xmlns:ds="http://schemas.openxmlformats.org/officeDocument/2006/customXml" ds:itemID="{99A84668-40A0-480D-94B9-6FA0A0C519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Lembar kerja</vt:lpstr>
      </vt:variant>
      <vt:variant>
        <vt:i4>8</vt:i4>
      </vt:variant>
      <vt:variant>
        <vt:lpstr>Rentang Bernama</vt:lpstr>
      </vt:variant>
      <vt:variant>
        <vt:i4>4</vt:i4>
      </vt:variant>
    </vt:vector>
  </HeadingPairs>
  <TitlesOfParts>
    <vt:vector size="12" baseType="lpstr">
      <vt:lpstr>2025 Indikatif</vt:lpstr>
      <vt:lpstr>Gaji Existing</vt:lpstr>
      <vt:lpstr>Rekap</vt:lpstr>
      <vt:lpstr>Personil</vt:lpstr>
      <vt:lpstr>Perlengkapan Kerja</vt:lpstr>
      <vt:lpstr>Kebersihan</vt:lpstr>
      <vt:lpstr>Sheet1</vt:lpstr>
      <vt:lpstr>Sheet2</vt:lpstr>
      <vt:lpstr>Kebersihan!Print_Area</vt:lpstr>
      <vt:lpstr>'Perlengkapan Kerja'!Print_Area</vt:lpstr>
      <vt:lpstr>Personil!Print_Area</vt:lpstr>
      <vt:lpstr>Rekap!Print_Area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Ryan Andalib</dc:creator>
  <cp:lastModifiedBy>M. Faiqun Naufal</cp:lastModifiedBy>
  <cp:lastPrinted>2024-12-12T14:03:41Z</cp:lastPrinted>
  <dcterms:created xsi:type="dcterms:W3CDTF">2015-06-05T18:17:20Z</dcterms:created>
  <dcterms:modified xsi:type="dcterms:W3CDTF">2025-10-01T03:12:40Z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0x0101007F6C5B612D30D84AA71A236528F8D995</vt:lpwstr>
  </property>
</Properties>
</file>